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4. Uppföljning\Utlämningar\2023\2023-10-27 NTF\"/>
    </mc:Choice>
  </mc:AlternateContent>
  <xr:revisionPtr revIDLastSave="0" documentId="8_{61FA4E63-6A50-44F3-A352-9533D561B117}" xr6:coauthVersionLast="47" xr6:coauthVersionMax="47" xr10:uidLastSave="{00000000-0000-0000-0000-000000000000}"/>
  <bookViews>
    <workbookView xWindow="28680" yWindow="-120" windowWidth="29040" windowHeight="16440" tabRatio="500" activeTab="3" xr2:uid="{00000000-000D-0000-FFFF-FFFF00000000}"/>
  </bookViews>
  <sheets>
    <sheet name="Samtliga fakturor" sheetId="1" r:id="rId1"/>
    <sheet name="Månadsfakturor" sheetId="15" r:id="rId2"/>
    <sheet name="40116" sheetId="14" r:id="rId3"/>
    <sheet name="40117" sheetId="16" r:id="rId4"/>
    <sheet name="40118" sheetId="17" r:id="rId5"/>
    <sheet name="40120" sheetId="8" r:id="rId6"/>
    <sheet name="40121" sheetId="10" r:id="rId7"/>
    <sheet name="40122" sheetId="18" r:id="rId8"/>
    <sheet name="40123" sheetId="19" r:id="rId9"/>
    <sheet name="Blad2" sheetId="32" r:id="rId10"/>
    <sheet name="40124" sheetId="20" r:id="rId11"/>
    <sheet name="40125" sheetId="26" r:id="rId12"/>
    <sheet name="40126" sheetId="25" r:id="rId13"/>
    <sheet name="40127" sheetId="27" r:id="rId14"/>
    <sheet name="40128" sheetId="28" r:id="rId15"/>
    <sheet name="40129" sheetId="29" r:id="rId16"/>
    <sheet name="40130" sheetId="30" r:id="rId17"/>
    <sheet name="30080" sheetId="4" r:id="rId18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8" l="1"/>
  <c r="H55" i="8" l="1"/>
  <c r="C25" i="8"/>
  <c r="C24" i="8"/>
  <c r="D11" i="1" l="1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84" i="15"/>
  <c r="G21" i="25"/>
  <c r="I21" i="25"/>
  <c r="J21" i="25" s="1"/>
  <c r="K21" i="25"/>
  <c r="L21" i="25"/>
  <c r="M21" i="25"/>
  <c r="O21" i="25"/>
  <c r="P21" i="25"/>
  <c r="Q21" i="25"/>
  <c r="Q35" i="25" s="1"/>
  <c r="C30" i="25" s="1"/>
  <c r="G22" i="25"/>
  <c r="I22" i="25"/>
  <c r="J22" i="25"/>
  <c r="K22" i="25"/>
  <c r="L22" i="25"/>
  <c r="M22" i="25"/>
  <c r="O22" i="25"/>
  <c r="P22" i="25" s="1"/>
  <c r="Q22" i="25"/>
  <c r="G23" i="25"/>
  <c r="I23" i="25"/>
  <c r="J23" i="25" s="1"/>
  <c r="R23" i="25" s="1"/>
  <c r="D4" i="25" s="1"/>
  <c r="AE5" i="1" s="1"/>
  <c r="K23" i="25"/>
  <c r="L23" i="25"/>
  <c r="M23" i="25" s="1"/>
  <c r="O23" i="25"/>
  <c r="P23" i="25"/>
  <c r="Q23" i="25"/>
  <c r="G24" i="25"/>
  <c r="I24" i="25"/>
  <c r="J24" i="25" s="1"/>
  <c r="K24" i="25"/>
  <c r="L24" i="25"/>
  <c r="M24" i="25" s="1"/>
  <c r="O24" i="25"/>
  <c r="O35" i="25" s="1"/>
  <c r="B29" i="25" s="1"/>
  <c r="C29" i="25" s="1"/>
  <c r="P24" i="25"/>
  <c r="Q24" i="25"/>
  <c r="G25" i="25"/>
  <c r="I25" i="25"/>
  <c r="J25" i="25" s="1"/>
  <c r="K25" i="25"/>
  <c r="L25" i="25"/>
  <c r="M25" i="25" s="1"/>
  <c r="O25" i="25"/>
  <c r="P25" i="25" s="1"/>
  <c r="Q25" i="25"/>
  <c r="R25" i="25"/>
  <c r="D6" i="25" s="1"/>
  <c r="AE7" i="1" s="1"/>
  <c r="G26" i="25"/>
  <c r="I26" i="25"/>
  <c r="J26" i="25" s="1"/>
  <c r="K26" i="25"/>
  <c r="L26" i="25" s="1"/>
  <c r="M26" i="25" s="1"/>
  <c r="O26" i="25"/>
  <c r="P26" i="25" s="1"/>
  <c r="Q26" i="25"/>
  <c r="R26" i="25" s="1"/>
  <c r="D7" i="25" s="1"/>
  <c r="AE8" i="1" s="1"/>
  <c r="G27" i="25"/>
  <c r="I27" i="25"/>
  <c r="J27" i="25"/>
  <c r="K27" i="25"/>
  <c r="L27" i="25" s="1"/>
  <c r="M27" i="25" s="1"/>
  <c r="O27" i="25"/>
  <c r="P27" i="25" s="1"/>
  <c r="Q27" i="25"/>
  <c r="G28" i="25"/>
  <c r="I28" i="25"/>
  <c r="J28" i="25"/>
  <c r="K28" i="25"/>
  <c r="L28" i="25" s="1"/>
  <c r="M28" i="25" s="1"/>
  <c r="O28" i="25"/>
  <c r="P28" i="25"/>
  <c r="Q28" i="25"/>
  <c r="G29" i="25"/>
  <c r="I29" i="25"/>
  <c r="J29" i="25" s="1"/>
  <c r="K29" i="25"/>
  <c r="L29" i="25"/>
  <c r="M29" i="25"/>
  <c r="O29" i="25"/>
  <c r="P29" i="25"/>
  <c r="Q29" i="25"/>
  <c r="G30" i="25"/>
  <c r="I30" i="25"/>
  <c r="J30" i="25"/>
  <c r="K30" i="25"/>
  <c r="L30" i="25"/>
  <c r="M30" i="25" s="1"/>
  <c r="O30" i="25"/>
  <c r="P30" i="25" s="1"/>
  <c r="Q30" i="25"/>
  <c r="G31" i="25"/>
  <c r="I31" i="25"/>
  <c r="J31" i="25" s="1"/>
  <c r="R31" i="25" s="1"/>
  <c r="D12" i="25" s="1"/>
  <c r="AE13" i="1" s="1"/>
  <c r="K31" i="25"/>
  <c r="L31" i="25" s="1"/>
  <c r="M31" i="25" s="1"/>
  <c r="O31" i="25"/>
  <c r="P31" i="25"/>
  <c r="Q31" i="25"/>
  <c r="G32" i="25"/>
  <c r="R32" i="25" s="1"/>
  <c r="D13" i="25" s="1"/>
  <c r="AE14" i="1" s="1"/>
  <c r="I32" i="25"/>
  <c r="J32" i="25" s="1"/>
  <c r="K32" i="25"/>
  <c r="L32" i="25"/>
  <c r="M32" i="25" s="1"/>
  <c r="O32" i="25"/>
  <c r="P32" i="25"/>
  <c r="Q32" i="25"/>
  <c r="G33" i="25"/>
  <c r="I33" i="25"/>
  <c r="J33" i="25" s="1"/>
  <c r="R33" i="25" s="1"/>
  <c r="D14" i="25" s="1"/>
  <c r="AE15" i="1" s="1"/>
  <c r="K33" i="25"/>
  <c r="L33" i="25"/>
  <c r="M33" i="25" s="1"/>
  <c r="O33" i="25"/>
  <c r="P33" i="25" s="1"/>
  <c r="Q33" i="25"/>
  <c r="G34" i="25"/>
  <c r="R34" i="25" s="1"/>
  <c r="D15" i="25" s="1"/>
  <c r="AE16" i="1" s="1"/>
  <c r="I34" i="25"/>
  <c r="J34" i="25" s="1"/>
  <c r="K34" i="25"/>
  <c r="L34" i="25" s="1"/>
  <c r="M34" i="25" s="1"/>
  <c r="O34" i="25"/>
  <c r="P34" i="25" s="1"/>
  <c r="Q34" i="25"/>
  <c r="B16" i="25"/>
  <c r="C16" i="25"/>
  <c r="F35" i="25"/>
  <c r="B26" i="25" s="1"/>
  <c r="C26" i="25"/>
  <c r="I35" i="25"/>
  <c r="B27" i="25" s="1"/>
  <c r="C27" i="25" s="1"/>
  <c r="H35" i="25"/>
  <c r="K35" i="25"/>
  <c r="N35" i="25"/>
  <c r="C70" i="15"/>
  <c r="C71" i="15"/>
  <c r="C72" i="15"/>
  <c r="C73" i="15"/>
  <c r="C74" i="15"/>
  <c r="C75" i="15"/>
  <c r="C76" i="15"/>
  <c r="C77" i="15"/>
  <c r="C65" i="15"/>
  <c r="C66" i="15"/>
  <c r="C67" i="15"/>
  <c r="B73" i="15"/>
  <c r="B75" i="15"/>
  <c r="B71" i="15"/>
  <c r="B67" i="15"/>
  <c r="B65" i="15"/>
  <c r="M34" i="16"/>
  <c r="E2" i="16"/>
  <c r="C68" i="15"/>
  <c r="C69" i="15"/>
  <c r="C64" i="15"/>
  <c r="AF4" i="1"/>
  <c r="E65" i="15" s="1"/>
  <c r="AF5" i="1"/>
  <c r="E66" i="15"/>
  <c r="AF6" i="1"/>
  <c r="E67" i="15" s="1"/>
  <c r="AF7" i="1"/>
  <c r="E68" i="15"/>
  <c r="AF8" i="1"/>
  <c r="E69" i="15" s="1"/>
  <c r="AF9" i="1"/>
  <c r="E70" i="15"/>
  <c r="AF10" i="1"/>
  <c r="E71" i="15" s="1"/>
  <c r="AF11" i="1"/>
  <c r="E72" i="15"/>
  <c r="AF12" i="1"/>
  <c r="E73" i="15" s="1"/>
  <c r="AF13" i="1"/>
  <c r="E74" i="15"/>
  <c r="AF14" i="1"/>
  <c r="E75" i="15" s="1"/>
  <c r="AF15" i="1"/>
  <c r="E76" i="15" s="1"/>
  <c r="AF16" i="1"/>
  <c r="E77" i="15" s="1"/>
  <c r="AF3" i="1"/>
  <c r="B4" i="1"/>
  <c r="D4" i="1"/>
  <c r="E4" i="1"/>
  <c r="H4" i="1"/>
  <c r="J4" i="1"/>
  <c r="L4" i="1"/>
  <c r="M4" i="1"/>
  <c r="N4" i="1"/>
  <c r="O4" i="1"/>
  <c r="P4" i="1"/>
  <c r="R4" i="1"/>
  <c r="T4" i="1"/>
  <c r="U4" i="1"/>
  <c r="V4" i="1"/>
  <c r="W4" i="1"/>
  <c r="X4" i="1"/>
  <c r="Y4" i="1"/>
  <c r="Z4" i="1"/>
  <c r="AB4" i="1"/>
  <c r="AC4" i="1"/>
  <c r="AI4" i="1"/>
  <c r="F65" i="15" s="1"/>
  <c r="B5" i="1"/>
  <c r="D5" i="1"/>
  <c r="E5" i="1"/>
  <c r="F5" i="1"/>
  <c r="G5" i="1"/>
  <c r="H5" i="1"/>
  <c r="J5" i="1"/>
  <c r="C86" i="15"/>
  <c r="L5" i="1"/>
  <c r="M5" i="1"/>
  <c r="N5" i="1"/>
  <c r="O5" i="1"/>
  <c r="P5" i="1"/>
  <c r="R5" i="1"/>
  <c r="T5" i="1"/>
  <c r="U5" i="1"/>
  <c r="V5" i="1"/>
  <c r="W5" i="1"/>
  <c r="X5" i="1"/>
  <c r="Y5" i="1"/>
  <c r="Z5" i="1"/>
  <c r="AA5" i="1"/>
  <c r="AB5" i="1"/>
  <c r="AC5" i="1"/>
  <c r="D66" i="15" s="1"/>
  <c r="AI5" i="1"/>
  <c r="B6" i="1"/>
  <c r="D6" i="1"/>
  <c r="E6" i="1"/>
  <c r="F6" i="1"/>
  <c r="G6" i="1"/>
  <c r="H6" i="1"/>
  <c r="J6" i="1"/>
  <c r="L6" i="1"/>
  <c r="M6" i="1"/>
  <c r="N6" i="1"/>
  <c r="O6" i="1"/>
  <c r="P6" i="1"/>
  <c r="R6" i="1"/>
  <c r="T6" i="1"/>
  <c r="U6" i="1"/>
  <c r="V6" i="1"/>
  <c r="W6" i="1"/>
  <c r="X6" i="1"/>
  <c r="Y6" i="1"/>
  <c r="Z6" i="1"/>
  <c r="AA6" i="1"/>
  <c r="AB6" i="1"/>
  <c r="AC6" i="1"/>
  <c r="D67" i="15" s="1"/>
  <c r="AI6" i="1"/>
  <c r="B7" i="1"/>
  <c r="D7" i="1"/>
  <c r="E7" i="1"/>
  <c r="H7" i="1"/>
  <c r="J7" i="1"/>
  <c r="L7" i="1"/>
  <c r="M7" i="1"/>
  <c r="N7" i="1"/>
  <c r="O7" i="1"/>
  <c r="P7" i="1"/>
  <c r="R7" i="1"/>
  <c r="T7" i="1"/>
  <c r="U7" i="1"/>
  <c r="V7" i="1"/>
  <c r="W7" i="1"/>
  <c r="X7" i="1"/>
  <c r="Y7" i="1"/>
  <c r="Z7" i="1"/>
  <c r="AA7" i="1"/>
  <c r="AB7" i="1"/>
  <c r="AC7" i="1"/>
  <c r="AI7" i="1"/>
  <c r="B8" i="1"/>
  <c r="D8" i="1"/>
  <c r="E8" i="1"/>
  <c r="H8" i="1"/>
  <c r="J8" i="1"/>
  <c r="L8" i="1"/>
  <c r="M8" i="1"/>
  <c r="N8" i="1"/>
  <c r="O8" i="1"/>
  <c r="P8" i="1"/>
  <c r="R8" i="1"/>
  <c r="T8" i="1"/>
  <c r="U8" i="1"/>
  <c r="V8" i="1"/>
  <c r="W8" i="1"/>
  <c r="X8" i="1"/>
  <c r="Y8" i="1"/>
  <c r="Z8" i="1"/>
  <c r="AA8" i="1"/>
  <c r="AB8" i="1"/>
  <c r="AC8" i="1"/>
  <c r="D69" i="15" s="1"/>
  <c r="AI8" i="1"/>
  <c r="F69" i="15" s="1"/>
  <c r="B9" i="1"/>
  <c r="D9" i="1"/>
  <c r="E9" i="1"/>
  <c r="H9" i="1"/>
  <c r="J9" i="1"/>
  <c r="L9" i="1"/>
  <c r="M9" i="1"/>
  <c r="N9" i="1"/>
  <c r="O9" i="1"/>
  <c r="P9" i="1"/>
  <c r="R9" i="1"/>
  <c r="T9" i="1"/>
  <c r="U9" i="1"/>
  <c r="V9" i="1"/>
  <c r="W9" i="1"/>
  <c r="X9" i="1"/>
  <c r="Y9" i="1"/>
  <c r="Z9" i="1"/>
  <c r="AA9" i="1"/>
  <c r="AB9" i="1"/>
  <c r="AC9" i="1"/>
  <c r="AI9" i="1"/>
  <c r="B10" i="1"/>
  <c r="D10" i="1"/>
  <c r="E10" i="1"/>
  <c r="H10" i="1"/>
  <c r="J10" i="1"/>
  <c r="L10" i="1"/>
  <c r="M10" i="1"/>
  <c r="N10" i="1"/>
  <c r="O10" i="1"/>
  <c r="P10" i="1"/>
  <c r="R10" i="1"/>
  <c r="T10" i="1"/>
  <c r="U10" i="1"/>
  <c r="V10" i="1"/>
  <c r="W10" i="1"/>
  <c r="X10" i="1"/>
  <c r="Y10" i="1"/>
  <c r="Z10" i="1"/>
  <c r="AA10" i="1"/>
  <c r="AB10" i="1"/>
  <c r="AC10" i="1"/>
  <c r="D71" i="15" s="1"/>
  <c r="AI10" i="1"/>
  <c r="B11" i="1"/>
  <c r="E11" i="1"/>
  <c r="F11" i="1"/>
  <c r="G11" i="1"/>
  <c r="H11" i="1"/>
  <c r="J11" i="1"/>
  <c r="L11" i="1"/>
  <c r="M11" i="1"/>
  <c r="N11" i="1"/>
  <c r="O11" i="1"/>
  <c r="P11" i="1"/>
  <c r="R11" i="1"/>
  <c r="T11" i="1"/>
  <c r="U11" i="1"/>
  <c r="V11" i="1"/>
  <c r="W11" i="1"/>
  <c r="X11" i="1"/>
  <c r="Y11" i="1"/>
  <c r="Z11" i="1"/>
  <c r="AA11" i="1"/>
  <c r="AB11" i="1"/>
  <c r="AC11" i="1"/>
  <c r="D72" i="15" s="1"/>
  <c r="AI11" i="1"/>
  <c r="F72" i="15" s="1"/>
  <c r="B12" i="1"/>
  <c r="D12" i="1"/>
  <c r="E12" i="1"/>
  <c r="H12" i="1"/>
  <c r="J12" i="1"/>
  <c r="L12" i="1"/>
  <c r="M12" i="1"/>
  <c r="N12" i="1"/>
  <c r="O12" i="1"/>
  <c r="P12" i="1"/>
  <c r="R12" i="1"/>
  <c r="T12" i="1"/>
  <c r="U12" i="1"/>
  <c r="V12" i="1"/>
  <c r="W12" i="1"/>
  <c r="X12" i="1"/>
  <c r="Y12" i="1"/>
  <c r="Z12" i="1"/>
  <c r="AA12" i="1"/>
  <c r="AB12" i="1"/>
  <c r="AC12" i="1"/>
  <c r="D73" i="15" s="1"/>
  <c r="AI12" i="1"/>
  <c r="F73" i="15" s="1"/>
  <c r="B13" i="1"/>
  <c r="D13" i="1"/>
  <c r="E13" i="1"/>
  <c r="H13" i="1"/>
  <c r="J13" i="1"/>
  <c r="C94" i="15"/>
  <c r="L13" i="1"/>
  <c r="M13" i="1"/>
  <c r="N13" i="1"/>
  <c r="O13" i="1"/>
  <c r="P13" i="1"/>
  <c r="R13" i="1"/>
  <c r="T13" i="1"/>
  <c r="U13" i="1"/>
  <c r="V13" i="1"/>
  <c r="W13" i="1"/>
  <c r="X13" i="1"/>
  <c r="Y13" i="1"/>
  <c r="Z13" i="1"/>
  <c r="AB13" i="1"/>
  <c r="AC13" i="1"/>
  <c r="AI13" i="1"/>
  <c r="F74" i="15" s="1"/>
  <c r="B14" i="1"/>
  <c r="D14" i="1"/>
  <c r="E14" i="1"/>
  <c r="H14" i="1"/>
  <c r="J14" i="1"/>
  <c r="L14" i="1"/>
  <c r="M14" i="1"/>
  <c r="N14" i="1"/>
  <c r="O14" i="1"/>
  <c r="P14" i="1"/>
  <c r="R14" i="1"/>
  <c r="T14" i="1"/>
  <c r="U14" i="1"/>
  <c r="V14" i="1"/>
  <c r="W14" i="1"/>
  <c r="X14" i="1"/>
  <c r="Y14" i="1"/>
  <c r="Z14" i="1"/>
  <c r="AA14" i="1"/>
  <c r="AB14" i="1"/>
  <c r="AC14" i="1"/>
  <c r="AI14" i="1"/>
  <c r="B15" i="1"/>
  <c r="D15" i="1"/>
  <c r="E15" i="1"/>
  <c r="H15" i="1"/>
  <c r="J15" i="1"/>
  <c r="L15" i="1"/>
  <c r="M15" i="1"/>
  <c r="N15" i="1"/>
  <c r="O15" i="1"/>
  <c r="P15" i="1"/>
  <c r="R15" i="1"/>
  <c r="T15" i="1"/>
  <c r="U15" i="1"/>
  <c r="V15" i="1"/>
  <c r="W15" i="1"/>
  <c r="X15" i="1"/>
  <c r="Y15" i="1"/>
  <c r="Z15" i="1"/>
  <c r="AB15" i="1"/>
  <c r="AC15" i="1"/>
  <c r="AI15" i="1"/>
  <c r="F76" i="15" s="1"/>
  <c r="B16" i="1"/>
  <c r="D16" i="1"/>
  <c r="E16" i="1"/>
  <c r="H16" i="1"/>
  <c r="J16" i="1"/>
  <c r="L16" i="1"/>
  <c r="M16" i="1"/>
  <c r="N16" i="1"/>
  <c r="O16" i="1"/>
  <c r="P16" i="1"/>
  <c r="R16" i="1"/>
  <c r="T16" i="1"/>
  <c r="U16" i="1"/>
  <c r="V16" i="1"/>
  <c r="W16" i="1"/>
  <c r="X16" i="1"/>
  <c r="Y16" i="1"/>
  <c r="Z16" i="1"/>
  <c r="AB16" i="1"/>
  <c r="AC16" i="1"/>
  <c r="AI16" i="1"/>
  <c r="B3" i="1"/>
  <c r="D3" i="1"/>
  <c r="E3" i="1"/>
  <c r="F3" i="1"/>
  <c r="G3" i="1"/>
  <c r="H3" i="1"/>
  <c r="J3" i="1"/>
  <c r="L3" i="1"/>
  <c r="M3" i="1"/>
  <c r="N3" i="1"/>
  <c r="O3" i="1"/>
  <c r="P3" i="1"/>
  <c r="R3" i="1"/>
  <c r="T3" i="1"/>
  <c r="U3" i="1"/>
  <c r="V3" i="1"/>
  <c r="W3" i="1"/>
  <c r="X3" i="1"/>
  <c r="Y3" i="1"/>
  <c r="Z3" i="1"/>
  <c r="AA3" i="1"/>
  <c r="AB3" i="1"/>
  <c r="AC3" i="1"/>
  <c r="AI3" i="1"/>
  <c r="D65" i="15"/>
  <c r="D68" i="15"/>
  <c r="D70" i="15"/>
  <c r="D74" i="15"/>
  <c r="D75" i="15"/>
  <c r="D76" i="15"/>
  <c r="D77" i="15"/>
  <c r="D64" i="15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3" i="1"/>
  <c r="E64" i="15"/>
  <c r="B3" i="28"/>
  <c r="B4" i="28"/>
  <c r="B5" i="28"/>
  <c r="B6" i="28"/>
  <c r="B7" i="28"/>
  <c r="B8" i="28"/>
  <c r="B9" i="28"/>
  <c r="B10" i="28"/>
  <c r="C10" i="28" s="1"/>
  <c r="B11" i="28"/>
  <c r="B12" i="28"/>
  <c r="B13" i="28"/>
  <c r="B14" i="28"/>
  <c r="B15" i="28"/>
  <c r="B2" i="28"/>
  <c r="K3" i="27"/>
  <c r="K4" i="27"/>
  <c r="L4" i="27" s="1"/>
  <c r="C4" i="27" s="1"/>
  <c r="K5" i="27"/>
  <c r="L5" i="27" s="1"/>
  <c r="C5" i="27" s="1"/>
  <c r="K6" i="27"/>
  <c r="K7" i="27"/>
  <c r="K8" i="27"/>
  <c r="K9" i="27"/>
  <c r="K10" i="27"/>
  <c r="L10" i="27" s="1"/>
  <c r="K11" i="27"/>
  <c r="K12" i="27"/>
  <c r="L12" i="27" s="1"/>
  <c r="C12" i="27" s="1"/>
  <c r="K13" i="27"/>
  <c r="L13" i="27" s="1"/>
  <c r="K14" i="27"/>
  <c r="K15" i="27"/>
  <c r="K2" i="27"/>
  <c r="J3" i="27"/>
  <c r="L3" i="27" s="1"/>
  <c r="C3" i="27" s="1"/>
  <c r="J4" i="27"/>
  <c r="J5" i="27"/>
  <c r="J6" i="27"/>
  <c r="L6" i="27" s="1"/>
  <c r="C6" i="27" s="1"/>
  <c r="J7" i="27"/>
  <c r="L7" i="27" s="1"/>
  <c r="C7" i="27" s="1"/>
  <c r="J8" i="27"/>
  <c r="J9" i="27"/>
  <c r="J10" i="27"/>
  <c r="J11" i="27"/>
  <c r="L11" i="27" s="1"/>
  <c r="C11" i="27" s="1"/>
  <c r="J12" i="27"/>
  <c r="J13" i="27"/>
  <c r="J14" i="27"/>
  <c r="L14" i="27" s="1"/>
  <c r="C14" i="27" s="1"/>
  <c r="J15" i="27"/>
  <c r="L15" i="27" s="1"/>
  <c r="C15" i="27" s="1"/>
  <c r="J2" i="27"/>
  <c r="C13" i="27"/>
  <c r="C10" i="27"/>
  <c r="L9" i="27"/>
  <c r="C9" i="27"/>
  <c r="AG10" i="1" s="1"/>
  <c r="L8" i="27"/>
  <c r="C8" i="27" s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3" i="1"/>
  <c r="F66" i="15"/>
  <c r="F67" i="15"/>
  <c r="F68" i="15"/>
  <c r="F70" i="15"/>
  <c r="F71" i="15"/>
  <c r="F75" i="15"/>
  <c r="F77" i="15"/>
  <c r="F64" i="15"/>
  <c r="H34" i="29"/>
  <c r="H28" i="29"/>
  <c r="I36" i="29"/>
  <c r="G36" i="29"/>
  <c r="E36" i="29"/>
  <c r="H35" i="29"/>
  <c r="J35" i="29" s="1"/>
  <c r="I15" i="29" s="1"/>
  <c r="F35" i="29"/>
  <c r="F34" i="29"/>
  <c r="J34" i="29" s="1"/>
  <c r="H33" i="29"/>
  <c r="F33" i="29"/>
  <c r="J33" i="29"/>
  <c r="I13" i="29" s="1"/>
  <c r="H32" i="29"/>
  <c r="J32" i="29" s="1"/>
  <c r="I12" i="29" s="1"/>
  <c r="F32" i="29"/>
  <c r="H31" i="29"/>
  <c r="F31" i="29"/>
  <c r="J31" i="29" s="1"/>
  <c r="I11" i="29" s="1"/>
  <c r="H30" i="29"/>
  <c r="F30" i="29"/>
  <c r="J30" i="29"/>
  <c r="I10" i="29" s="1"/>
  <c r="H29" i="29"/>
  <c r="F29" i="29"/>
  <c r="J29" i="29"/>
  <c r="I9" i="29" s="1"/>
  <c r="F28" i="29"/>
  <c r="J28" i="29" s="1"/>
  <c r="I8" i="29" s="1"/>
  <c r="H27" i="29"/>
  <c r="F27" i="29"/>
  <c r="J27" i="29"/>
  <c r="I7" i="29" s="1"/>
  <c r="H26" i="29"/>
  <c r="F26" i="29"/>
  <c r="J26" i="29" s="1"/>
  <c r="I6" i="29" s="1"/>
  <c r="H25" i="29"/>
  <c r="F25" i="29"/>
  <c r="J25" i="29" s="1"/>
  <c r="I5" i="29" s="1"/>
  <c r="H24" i="29"/>
  <c r="F24" i="29"/>
  <c r="J24" i="29" s="1"/>
  <c r="I4" i="29" s="1"/>
  <c r="H23" i="29"/>
  <c r="F23" i="29"/>
  <c r="J23" i="29" s="1"/>
  <c r="I3" i="29" s="1"/>
  <c r="H22" i="29"/>
  <c r="H36" i="29" s="1"/>
  <c r="F22" i="29"/>
  <c r="J22" i="29"/>
  <c r="I2" i="29" s="1"/>
  <c r="D15" i="29"/>
  <c r="I14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L2" i="27"/>
  <c r="C2" i="27"/>
  <c r="AG3" i="1" s="1"/>
  <c r="H86" i="15"/>
  <c r="H87" i="15"/>
  <c r="H88" i="15"/>
  <c r="H89" i="15"/>
  <c r="H90" i="15"/>
  <c r="H91" i="15"/>
  <c r="H92" i="15"/>
  <c r="H93" i="15"/>
  <c r="H95" i="15"/>
  <c r="H97" i="15"/>
  <c r="H8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44" i="15"/>
  <c r="G29" i="17"/>
  <c r="J29" i="17"/>
  <c r="B11" i="17" s="1"/>
  <c r="B34" i="15" s="1"/>
  <c r="G30" i="17"/>
  <c r="J30" i="17" s="1"/>
  <c r="B12" i="17" s="1"/>
  <c r="K13" i="1" s="1"/>
  <c r="G31" i="17"/>
  <c r="J31" i="17"/>
  <c r="B13" i="17" s="1"/>
  <c r="K14" i="1"/>
  <c r="G32" i="17"/>
  <c r="J32" i="17" s="1"/>
  <c r="B14" i="17" s="1"/>
  <c r="C14" i="17" s="1"/>
  <c r="G33" i="17"/>
  <c r="J33" i="17"/>
  <c r="B15" i="17"/>
  <c r="K16" i="1" s="1"/>
  <c r="G21" i="17"/>
  <c r="J21" i="17"/>
  <c r="B3" i="17" s="1"/>
  <c r="K4" i="1" s="1"/>
  <c r="G22" i="17"/>
  <c r="J22" i="17"/>
  <c r="B4" i="17"/>
  <c r="K5" i="1" s="1"/>
  <c r="G23" i="17"/>
  <c r="J23" i="17"/>
  <c r="B5" i="17" s="1"/>
  <c r="K6" i="1" s="1"/>
  <c r="G24" i="17"/>
  <c r="J24" i="17"/>
  <c r="B6" i="17"/>
  <c r="K7" i="1" s="1"/>
  <c r="G25" i="17"/>
  <c r="J25" i="17"/>
  <c r="B7" i="17" s="1"/>
  <c r="K8" i="1" s="1"/>
  <c r="G26" i="17"/>
  <c r="J26" i="17" s="1"/>
  <c r="B8" i="17" s="1"/>
  <c r="B31" i="15" s="1"/>
  <c r="G27" i="17"/>
  <c r="J27" i="17"/>
  <c r="B9" i="17"/>
  <c r="G28" i="17"/>
  <c r="J28" i="17" s="1"/>
  <c r="B10" i="17" s="1"/>
  <c r="B33" i="15" s="1"/>
  <c r="G20" i="17"/>
  <c r="J20" i="17"/>
  <c r="B2" i="17" s="1"/>
  <c r="H34" i="17"/>
  <c r="F33" i="4"/>
  <c r="H33" i="4"/>
  <c r="I33" i="4"/>
  <c r="J33" i="4" s="1"/>
  <c r="G15" i="4" s="1"/>
  <c r="C15" i="4" s="1"/>
  <c r="F32" i="14"/>
  <c r="H32" i="14"/>
  <c r="K32" i="14"/>
  <c r="C15" i="14"/>
  <c r="F16" i="1"/>
  <c r="J32" i="14"/>
  <c r="M32" i="14"/>
  <c r="D15" i="14"/>
  <c r="G16" i="1" s="1"/>
  <c r="G33" i="16"/>
  <c r="I33" i="16"/>
  <c r="K33" i="16"/>
  <c r="L33" i="16"/>
  <c r="O33" i="16" s="1"/>
  <c r="G15" i="16"/>
  <c r="I16" i="1"/>
  <c r="G33" i="10"/>
  <c r="B31" i="10"/>
  <c r="I33" i="10" s="1"/>
  <c r="N33" i="10" s="1"/>
  <c r="G15" i="10" s="1"/>
  <c r="C15" i="10" s="1"/>
  <c r="B32" i="10"/>
  <c r="J21" i="10" s="1"/>
  <c r="J33" i="10"/>
  <c r="L33" i="10"/>
  <c r="G34" i="18"/>
  <c r="J34" i="18"/>
  <c r="K34" i="18"/>
  <c r="B15" i="18" s="1"/>
  <c r="C38" i="15" s="1"/>
  <c r="S16" i="1"/>
  <c r="F21" i="4"/>
  <c r="J21" i="4" s="1"/>
  <c r="G3" i="4" s="1"/>
  <c r="H21" i="4"/>
  <c r="I21" i="4"/>
  <c r="C3" i="4"/>
  <c r="C4" i="1" s="1"/>
  <c r="F20" i="14"/>
  <c r="C3" i="14" s="1"/>
  <c r="F4" i="1" s="1"/>
  <c r="H20" i="14"/>
  <c r="K20" i="14"/>
  <c r="J20" i="14"/>
  <c r="M20" i="14"/>
  <c r="D3" i="14" s="1"/>
  <c r="G4" i="1"/>
  <c r="G21" i="16"/>
  <c r="I21" i="16"/>
  <c r="K21" i="16"/>
  <c r="L21" i="16" s="1"/>
  <c r="I4" i="1"/>
  <c r="G21" i="10"/>
  <c r="N21" i="10" s="1"/>
  <c r="G3" i="10" s="1"/>
  <c r="C3" i="10" s="1"/>
  <c r="I21" i="10"/>
  <c r="L21" i="10"/>
  <c r="G22" i="18"/>
  <c r="J22" i="18"/>
  <c r="F22" i="4"/>
  <c r="H22" i="4"/>
  <c r="J22" i="4" s="1"/>
  <c r="G4" i="4" s="1"/>
  <c r="C4" i="4" s="1"/>
  <c r="I22" i="4"/>
  <c r="G22" i="16"/>
  <c r="I22" i="16"/>
  <c r="K22" i="16"/>
  <c r="L22" i="16" s="1"/>
  <c r="O22" i="16" s="1"/>
  <c r="G4" i="16" s="1"/>
  <c r="I5" i="1"/>
  <c r="B66" i="15" s="1"/>
  <c r="G22" i="10"/>
  <c r="I22" i="10"/>
  <c r="J22" i="10"/>
  <c r="L22" i="10"/>
  <c r="N22" i="10"/>
  <c r="G4" i="10" s="1"/>
  <c r="C4" i="10" s="1"/>
  <c r="G23" i="18"/>
  <c r="J23" i="18"/>
  <c r="K23" i="18"/>
  <c r="B4" i="18" s="1"/>
  <c r="S5" i="1"/>
  <c r="F23" i="4"/>
  <c r="J23" i="4" s="1"/>
  <c r="G5" i="4" s="1"/>
  <c r="H23" i="4"/>
  <c r="I23" i="4"/>
  <c r="C5" i="4"/>
  <c r="C6" i="1" s="1"/>
  <c r="G23" i="16"/>
  <c r="I23" i="16"/>
  <c r="I34" i="16" s="1"/>
  <c r="K23" i="16"/>
  <c r="L23" i="16" s="1"/>
  <c r="I6" i="1"/>
  <c r="G23" i="10"/>
  <c r="I23" i="10"/>
  <c r="J23" i="10"/>
  <c r="L23" i="10"/>
  <c r="G24" i="18"/>
  <c r="J24" i="18"/>
  <c r="K24" i="18"/>
  <c r="B5" i="18" s="1"/>
  <c r="S6" i="1" s="1"/>
  <c r="F24" i="4"/>
  <c r="H24" i="4"/>
  <c r="I24" i="4"/>
  <c r="J24" i="4" s="1"/>
  <c r="G6" i="4" s="1"/>
  <c r="C6" i="4" s="1"/>
  <c r="F23" i="14"/>
  <c r="H23" i="14"/>
  <c r="C6" i="14"/>
  <c r="F7" i="1"/>
  <c r="J23" i="14"/>
  <c r="M23" i="14"/>
  <c r="D6" i="14"/>
  <c r="G7" i="1" s="1"/>
  <c r="G24" i="16"/>
  <c r="I24" i="16"/>
  <c r="K24" i="16"/>
  <c r="L24" i="16"/>
  <c r="O24" i="16"/>
  <c r="G6" i="16"/>
  <c r="I7" i="1"/>
  <c r="G24" i="10"/>
  <c r="I24" i="10"/>
  <c r="L24" i="10"/>
  <c r="G25" i="18"/>
  <c r="K25" i="18" s="1"/>
  <c r="B6" i="18" s="1"/>
  <c r="J25" i="18"/>
  <c r="S7" i="1"/>
  <c r="F25" i="4"/>
  <c r="H25" i="4"/>
  <c r="I25" i="4"/>
  <c r="F24" i="14"/>
  <c r="H24" i="14"/>
  <c r="K24" i="14"/>
  <c r="C7" i="14"/>
  <c r="F8" i="1" s="1"/>
  <c r="J24" i="14"/>
  <c r="M24" i="14"/>
  <c r="D7" i="14"/>
  <c r="G8" i="1"/>
  <c r="G25" i="16"/>
  <c r="I25" i="16"/>
  <c r="K25" i="16"/>
  <c r="L25" i="16" s="1"/>
  <c r="I8" i="1"/>
  <c r="G25" i="10"/>
  <c r="N25" i="10" s="1"/>
  <c r="G7" i="10" s="1"/>
  <c r="C7" i="10" s="1"/>
  <c r="Q8" i="1" s="1"/>
  <c r="I25" i="10"/>
  <c r="J25" i="10"/>
  <c r="L25" i="10"/>
  <c r="G26" i="18"/>
  <c r="K26" i="18" s="1"/>
  <c r="B7" i="18" s="1"/>
  <c r="J26" i="18"/>
  <c r="F26" i="4"/>
  <c r="H26" i="4"/>
  <c r="I26" i="4"/>
  <c r="J26" i="4"/>
  <c r="G8" i="4"/>
  <c r="C8" i="4"/>
  <c r="C9" i="1" s="1"/>
  <c r="F25" i="14"/>
  <c r="H25" i="14"/>
  <c r="K25" i="14"/>
  <c r="C8" i="14"/>
  <c r="F9" i="1"/>
  <c r="J25" i="14"/>
  <c r="D8" i="14" s="1"/>
  <c r="M25" i="14"/>
  <c r="G26" i="16"/>
  <c r="I26" i="16"/>
  <c r="K26" i="16"/>
  <c r="L26" i="16"/>
  <c r="O26" i="16" s="1"/>
  <c r="G8" i="16" s="1"/>
  <c r="I9" i="1"/>
  <c r="G26" i="10"/>
  <c r="I26" i="10"/>
  <c r="L26" i="10"/>
  <c r="G27" i="18"/>
  <c r="K27" i="18" s="1"/>
  <c r="B8" i="18" s="1"/>
  <c r="J27" i="18"/>
  <c r="S9" i="1"/>
  <c r="F27" i="4"/>
  <c r="J27" i="4" s="1"/>
  <c r="G9" i="4" s="1"/>
  <c r="C9" i="4" s="1"/>
  <c r="C10" i="1" s="1"/>
  <c r="H27" i="4"/>
  <c r="I27" i="4"/>
  <c r="F26" i="14"/>
  <c r="H26" i="14"/>
  <c r="C9" i="14" s="1"/>
  <c r="K26" i="14"/>
  <c r="J26" i="14"/>
  <c r="M26" i="14"/>
  <c r="D9" i="14"/>
  <c r="G10" i="1"/>
  <c r="G27" i="16"/>
  <c r="I27" i="16"/>
  <c r="K27" i="16"/>
  <c r="L27" i="16" s="1"/>
  <c r="I10" i="1"/>
  <c r="G27" i="10"/>
  <c r="I27" i="10"/>
  <c r="I34" i="10" s="1"/>
  <c r="J27" i="10"/>
  <c r="L27" i="10"/>
  <c r="G28" i="18"/>
  <c r="J28" i="18"/>
  <c r="K28" i="18"/>
  <c r="B9" i="18" s="1"/>
  <c r="F28" i="4"/>
  <c r="H28" i="4"/>
  <c r="I28" i="4"/>
  <c r="J28" i="4"/>
  <c r="G10" i="4" s="1"/>
  <c r="C10" i="4" s="1"/>
  <c r="G28" i="16"/>
  <c r="I28" i="16"/>
  <c r="K28" i="16"/>
  <c r="L28" i="16"/>
  <c r="O28" i="16"/>
  <c r="G10" i="16" s="1"/>
  <c r="I11" i="1"/>
  <c r="G28" i="10"/>
  <c r="I28" i="10"/>
  <c r="L28" i="10"/>
  <c r="G29" i="18"/>
  <c r="K29" i="18" s="1"/>
  <c r="B10" i="18" s="1"/>
  <c r="S11" i="1" s="1"/>
  <c r="J29" i="18"/>
  <c r="F29" i="4"/>
  <c r="H29" i="4"/>
  <c r="I29" i="4"/>
  <c r="I34" i="4" s="1"/>
  <c r="J29" i="4"/>
  <c r="G11" i="4" s="1"/>
  <c r="C11" i="4" s="1"/>
  <c r="C12" i="1" s="1"/>
  <c r="F28" i="14"/>
  <c r="H28" i="14"/>
  <c r="C11" i="14" s="1"/>
  <c r="K28" i="14"/>
  <c r="J28" i="14"/>
  <c r="D11" i="14" s="1"/>
  <c r="G12" i="1" s="1"/>
  <c r="M28" i="14"/>
  <c r="G29" i="16"/>
  <c r="I29" i="16"/>
  <c r="K29" i="16"/>
  <c r="L29" i="16" s="1"/>
  <c r="I12" i="1"/>
  <c r="G29" i="10"/>
  <c r="I29" i="10"/>
  <c r="N29" i="10" s="1"/>
  <c r="G11" i="10" s="1"/>
  <c r="C11" i="10" s="1"/>
  <c r="J29" i="10"/>
  <c r="L29" i="10"/>
  <c r="L34" i="10" s="1"/>
  <c r="G30" i="18"/>
  <c r="J30" i="18"/>
  <c r="K30" i="18"/>
  <c r="B11" i="18"/>
  <c r="C34" i="15" s="1"/>
  <c r="F30" i="4"/>
  <c r="H30" i="4"/>
  <c r="I30" i="4"/>
  <c r="J30" i="4"/>
  <c r="G12" i="4"/>
  <c r="C12" i="4"/>
  <c r="C13" i="1"/>
  <c r="G30" i="16"/>
  <c r="I30" i="16"/>
  <c r="K30" i="16"/>
  <c r="L30" i="16" s="1"/>
  <c r="I13" i="1"/>
  <c r="G30" i="10"/>
  <c r="I30" i="10"/>
  <c r="L30" i="10"/>
  <c r="G31" i="18"/>
  <c r="I31" i="18"/>
  <c r="F31" i="4"/>
  <c r="H31" i="4"/>
  <c r="I31" i="4"/>
  <c r="J31" i="4"/>
  <c r="G13" i="4" s="1"/>
  <c r="C13" i="4" s="1"/>
  <c r="C14" i="1" s="1"/>
  <c r="F30" i="14"/>
  <c r="H30" i="14"/>
  <c r="C13" i="14" s="1"/>
  <c r="K30" i="14"/>
  <c r="O30" i="14" s="1"/>
  <c r="J30" i="14"/>
  <c r="D13" i="14" s="1"/>
  <c r="G14" i="1" s="1"/>
  <c r="M30" i="14"/>
  <c r="G31" i="16"/>
  <c r="I31" i="16"/>
  <c r="K31" i="16"/>
  <c r="L31" i="16"/>
  <c r="I14" i="1"/>
  <c r="G31" i="10"/>
  <c r="I31" i="10"/>
  <c r="J31" i="10"/>
  <c r="N31" i="10" s="1"/>
  <c r="G13" i="10" s="1"/>
  <c r="C13" i="10" s="1"/>
  <c r="L31" i="10"/>
  <c r="G32" i="18"/>
  <c r="J32" i="18"/>
  <c r="K32" i="18" s="1"/>
  <c r="B13" i="18" s="1"/>
  <c r="F32" i="4"/>
  <c r="H32" i="4"/>
  <c r="I32" i="4"/>
  <c r="J32" i="4"/>
  <c r="G14" i="4"/>
  <c r="C14" i="4" s="1"/>
  <c r="F31" i="14"/>
  <c r="C14" i="14" s="1"/>
  <c r="F15" i="1" s="1"/>
  <c r="H31" i="14"/>
  <c r="K31" i="14"/>
  <c r="J31" i="14"/>
  <c r="M31" i="14"/>
  <c r="O31" i="14" s="1"/>
  <c r="D14" i="14"/>
  <c r="G15" i="1" s="1"/>
  <c r="G32" i="16"/>
  <c r="I32" i="16"/>
  <c r="K32" i="16"/>
  <c r="L32" i="16"/>
  <c r="O32" i="16"/>
  <c r="G14" i="16"/>
  <c r="I15" i="1"/>
  <c r="G32" i="10"/>
  <c r="I32" i="10"/>
  <c r="L32" i="10"/>
  <c r="G33" i="18"/>
  <c r="K33" i="18" s="1"/>
  <c r="B14" i="18" s="1"/>
  <c r="S15" i="1" s="1"/>
  <c r="J33" i="18"/>
  <c r="F20" i="4"/>
  <c r="H20" i="4"/>
  <c r="J20" i="4" s="1"/>
  <c r="I20" i="4"/>
  <c r="G20" i="16"/>
  <c r="I20" i="16"/>
  <c r="K20" i="16"/>
  <c r="K34" i="16" s="1"/>
  <c r="L20" i="16"/>
  <c r="O20" i="16" s="1"/>
  <c r="I3" i="1"/>
  <c r="G20" i="10"/>
  <c r="I20" i="10"/>
  <c r="L20" i="10"/>
  <c r="G21" i="18"/>
  <c r="K21" i="18" s="1"/>
  <c r="B2" i="18" s="1"/>
  <c r="C25" i="15" s="1"/>
  <c r="J21" i="18"/>
  <c r="E2" i="20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F23" i="20"/>
  <c r="I23" i="20"/>
  <c r="K23" i="20"/>
  <c r="M23" i="20"/>
  <c r="O23" i="20"/>
  <c r="F43" i="20"/>
  <c r="I43" i="20"/>
  <c r="M43" i="20" s="1"/>
  <c r="K3" i="20" s="1"/>
  <c r="K43" i="20"/>
  <c r="F26" i="20"/>
  <c r="I26" i="20"/>
  <c r="K26" i="20"/>
  <c r="M26" i="20"/>
  <c r="Q26" i="20" s="1"/>
  <c r="J6" i="20" s="1"/>
  <c r="L6" i="20" s="1"/>
  <c r="O26" i="20"/>
  <c r="O36" i="20" s="1"/>
  <c r="F46" i="20"/>
  <c r="I46" i="20"/>
  <c r="K46" i="20"/>
  <c r="M46" i="20"/>
  <c r="K6" i="20"/>
  <c r="F28" i="20"/>
  <c r="I28" i="20"/>
  <c r="K28" i="20"/>
  <c r="M28" i="20"/>
  <c r="O28" i="20"/>
  <c r="F48" i="20"/>
  <c r="F56" i="20" s="1"/>
  <c r="I48" i="20"/>
  <c r="K48" i="20"/>
  <c r="F30" i="20"/>
  <c r="I30" i="20"/>
  <c r="K30" i="20"/>
  <c r="M30" i="20"/>
  <c r="O30" i="20"/>
  <c r="F50" i="20"/>
  <c r="I50" i="20"/>
  <c r="K50" i="20"/>
  <c r="M50" i="20"/>
  <c r="K10" i="20" s="1"/>
  <c r="F31" i="20"/>
  <c r="I31" i="20"/>
  <c r="K31" i="20"/>
  <c r="M31" i="20"/>
  <c r="O31" i="20"/>
  <c r="Q31" i="20"/>
  <c r="J11" i="20" s="1"/>
  <c r="L11" i="20" s="1"/>
  <c r="F51" i="20"/>
  <c r="M51" i="20" s="1"/>
  <c r="K11" i="20" s="1"/>
  <c r="I51" i="20"/>
  <c r="K51" i="20"/>
  <c r="F34" i="20"/>
  <c r="Q34" i="20" s="1"/>
  <c r="J14" i="20" s="1"/>
  <c r="L14" i="20" s="1"/>
  <c r="I34" i="20"/>
  <c r="K34" i="20"/>
  <c r="M34" i="20"/>
  <c r="O34" i="20"/>
  <c r="F54" i="20"/>
  <c r="I54" i="20"/>
  <c r="K54" i="20"/>
  <c r="M54" i="20"/>
  <c r="K14" i="20" s="1"/>
  <c r="F42" i="20"/>
  <c r="I42" i="20"/>
  <c r="K42" i="20"/>
  <c r="M42" i="20"/>
  <c r="K2" i="20"/>
  <c r="F22" i="20"/>
  <c r="I22" i="20"/>
  <c r="K22" i="20"/>
  <c r="M22" i="20"/>
  <c r="O22" i="20"/>
  <c r="F44" i="20"/>
  <c r="M44" i="20" s="1"/>
  <c r="K4" i="20" s="1"/>
  <c r="I44" i="20"/>
  <c r="K44" i="20"/>
  <c r="F24" i="20"/>
  <c r="I24" i="20"/>
  <c r="K24" i="20"/>
  <c r="M24" i="20"/>
  <c r="O24" i="20"/>
  <c r="F45" i="20"/>
  <c r="M45" i="20" s="1"/>
  <c r="K5" i="20" s="1"/>
  <c r="I45" i="20"/>
  <c r="K45" i="20"/>
  <c r="K56" i="20" s="1"/>
  <c r="F25" i="20"/>
  <c r="I25" i="20"/>
  <c r="K25" i="20"/>
  <c r="M25" i="20"/>
  <c r="O25" i="20"/>
  <c r="Q25" i="20"/>
  <c r="J5" i="20"/>
  <c r="F47" i="20"/>
  <c r="I47" i="20"/>
  <c r="K47" i="20"/>
  <c r="M47" i="20"/>
  <c r="K7" i="20"/>
  <c r="F27" i="20"/>
  <c r="I27" i="20"/>
  <c r="K27" i="20"/>
  <c r="M27" i="20"/>
  <c r="O27" i="20"/>
  <c r="F49" i="20"/>
  <c r="M49" i="20" s="1"/>
  <c r="K9" i="20" s="1"/>
  <c r="I49" i="20"/>
  <c r="K49" i="20"/>
  <c r="F29" i="20"/>
  <c r="Q29" i="20" s="1"/>
  <c r="J9" i="20" s="1"/>
  <c r="L9" i="20" s="1"/>
  <c r="I29" i="20"/>
  <c r="K29" i="20"/>
  <c r="M29" i="20"/>
  <c r="O29" i="20"/>
  <c r="F52" i="20"/>
  <c r="I52" i="20"/>
  <c r="K52" i="20"/>
  <c r="M52" i="20"/>
  <c r="K12" i="20" s="1"/>
  <c r="F32" i="20"/>
  <c r="I32" i="20"/>
  <c r="K32" i="20"/>
  <c r="M32" i="20"/>
  <c r="O32" i="20"/>
  <c r="Q32" i="20"/>
  <c r="J12" i="20"/>
  <c r="L12" i="20" s="1"/>
  <c r="F53" i="20"/>
  <c r="I53" i="20"/>
  <c r="K53" i="20"/>
  <c r="M53" i="20"/>
  <c r="K13" i="20"/>
  <c r="F33" i="20"/>
  <c r="I33" i="20"/>
  <c r="K33" i="20"/>
  <c r="M33" i="20"/>
  <c r="O33" i="20"/>
  <c r="F55" i="20"/>
  <c r="I55" i="20"/>
  <c r="K55" i="20"/>
  <c r="F35" i="20"/>
  <c r="I35" i="20"/>
  <c r="K35" i="20"/>
  <c r="M35" i="20"/>
  <c r="O35" i="20"/>
  <c r="Q35" i="20"/>
  <c r="J15" i="20" s="1"/>
  <c r="J56" i="20"/>
  <c r="H56" i="20"/>
  <c r="G56" i="20"/>
  <c r="P36" i="20"/>
  <c r="N36" i="20"/>
  <c r="J36" i="20"/>
  <c r="H36" i="20"/>
  <c r="G36" i="20"/>
  <c r="L56" i="20"/>
  <c r="E56" i="20"/>
  <c r="G29" i="19"/>
  <c r="I29" i="19"/>
  <c r="K29" i="19"/>
  <c r="O29" i="19"/>
  <c r="G28" i="19"/>
  <c r="O28" i="19" s="1"/>
  <c r="I28" i="19"/>
  <c r="K28" i="19"/>
  <c r="G33" i="19"/>
  <c r="I33" i="19"/>
  <c r="K33" i="19"/>
  <c r="O33" i="19"/>
  <c r="G30" i="19"/>
  <c r="G31" i="19"/>
  <c r="G32" i="19"/>
  <c r="O32" i="19" s="1"/>
  <c r="F34" i="10"/>
  <c r="G34" i="10" s="1"/>
  <c r="C21" i="10"/>
  <c r="F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I63" i="8"/>
  <c r="J63" i="8" s="1"/>
  <c r="I64" i="8"/>
  <c r="J64" i="8"/>
  <c r="I65" i="8"/>
  <c r="J65" i="8" s="1"/>
  <c r="O65" i="8" s="1"/>
  <c r="J12" i="8" s="1"/>
  <c r="I66" i="8"/>
  <c r="J66" i="8" s="1"/>
  <c r="O66" i="8" s="1"/>
  <c r="J13" i="8" s="1"/>
  <c r="I67" i="8"/>
  <c r="J67" i="8" s="1"/>
  <c r="I68" i="8"/>
  <c r="J68" i="8" s="1"/>
  <c r="I56" i="8"/>
  <c r="J56" i="8" s="1"/>
  <c r="I57" i="8"/>
  <c r="J57" i="8" s="1"/>
  <c r="I58" i="8"/>
  <c r="I69" i="8" s="1"/>
  <c r="I59" i="8"/>
  <c r="J59" i="8" s="1"/>
  <c r="O59" i="8" s="1"/>
  <c r="J6" i="8" s="1"/>
  <c r="I60" i="8"/>
  <c r="J60" i="8" s="1"/>
  <c r="I61" i="8"/>
  <c r="J61" i="8" s="1"/>
  <c r="I62" i="8"/>
  <c r="J62" i="8"/>
  <c r="I55" i="8"/>
  <c r="J55" i="8"/>
  <c r="H64" i="8"/>
  <c r="H65" i="8"/>
  <c r="H66" i="8"/>
  <c r="H67" i="8"/>
  <c r="H68" i="8"/>
  <c r="H56" i="8"/>
  <c r="H57" i="8"/>
  <c r="H69" i="8" s="1"/>
  <c r="H58" i="8"/>
  <c r="H59" i="8"/>
  <c r="H60" i="8"/>
  <c r="H61" i="8"/>
  <c r="H62" i="8"/>
  <c r="H63" i="8"/>
  <c r="C56" i="8"/>
  <c r="C55" i="8"/>
  <c r="C59" i="8" s="1"/>
  <c r="I38" i="8"/>
  <c r="J38" i="8" s="1"/>
  <c r="I39" i="8"/>
  <c r="J39" i="8" s="1"/>
  <c r="I40" i="8"/>
  <c r="J40" i="8"/>
  <c r="I41" i="8"/>
  <c r="J41" i="8" s="1"/>
  <c r="I42" i="8"/>
  <c r="J42" i="8"/>
  <c r="I43" i="8"/>
  <c r="J43" i="8" s="1"/>
  <c r="I44" i="8"/>
  <c r="J44" i="8" s="1"/>
  <c r="I45" i="8"/>
  <c r="J45" i="8"/>
  <c r="I46" i="8"/>
  <c r="J46" i="8" s="1"/>
  <c r="I47" i="8"/>
  <c r="J47" i="8" s="1"/>
  <c r="I48" i="8"/>
  <c r="J48" i="8" s="1"/>
  <c r="I49" i="8"/>
  <c r="J49" i="8"/>
  <c r="I50" i="8"/>
  <c r="J50" i="8" s="1"/>
  <c r="I37" i="8"/>
  <c r="J37" i="8" s="1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37" i="8"/>
  <c r="C38" i="8"/>
  <c r="I21" i="8"/>
  <c r="J21" i="8" s="1"/>
  <c r="I22" i="8"/>
  <c r="J22" i="8" s="1"/>
  <c r="I23" i="8"/>
  <c r="J23" i="8" s="1"/>
  <c r="I24" i="8"/>
  <c r="J24" i="8"/>
  <c r="L24" i="8" s="1"/>
  <c r="H6" i="8" s="1"/>
  <c r="I25" i="8"/>
  <c r="J25" i="8" s="1"/>
  <c r="L25" i="8" s="1"/>
  <c r="H7" i="8" s="1"/>
  <c r="I26" i="8"/>
  <c r="J26" i="8" s="1"/>
  <c r="L26" i="8" s="1"/>
  <c r="H8" i="8" s="1"/>
  <c r="I27" i="8"/>
  <c r="J27" i="8" s="1"/>
  <c r="I28" i="8"/>
  <c r="J28" i="8"/>
  <c r="I29" i="8"/>
  <c r="J29" i="8"/>
  <c r="I30" i="8"/>
  <c r="J30" i="8" s="1"/>
  <c r="L30" i="8" s="1"/>
  <c r="H12" i="8" s="1"/>
  <c r="I31" i="8"/>
  <c r="J31" i="8" s="1"/>
  <c r="I32" i="8"/>
  <c r="J32" i="8"/>
  <c r="I33" i="8"/>
  <c r="J33" i="8"/>
  <c r="I20" i="8"/>
  <c r="J20" i="8"/>
  <c r="H21" i="8"/>
  <c r="H22" i="8"/>
  <c r="H23" i="8"/>
  <c r="H24" i="8"/>
  <c r="H25" i="8"/>
  <c r="H26" i="8"/>
  <c r="H27" i="8"/>
  <c r="H28" i="8"/>
  <c r="L28" i="8" s="1"/>
  <c r="H10" i="8" s="1"/>
  <c r="H29" i="8"/>
  <c r="H30" i="8"/>
  <c r="H31" i="8"/>
  <c r="H32" i="8"/>
  <c r="H33" i="8"/>
  <c r="H20" i="8"/>
  <c r="E13" i="4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8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44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6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8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44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6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84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6" i="15"/>
  <c r="B26" i="15"/>
  <c r="B28" i="15"/>
  <c r="B35" i="15"/>
  <c r="B36" i="15"/>
  <c r="B38" i="15"/>
  <c r="C88" i="15"/>
  <c r="C89" i="15"/>
  <c r="C90" i="15"/>
  <c r="B72" i="15"/>
  <c r="C96" i="15"/>
  <c r="C97" i="15"/>
  <c r="C84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6" i="15"/>
  <c r="C46" i="15"/>
  <c r="C47" i="15"/>
  <c r="C52" i="15"/>
  <c r="C4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84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6" i="15"/>
  <c r="L36" i="20"/>
  <c r="E36" i="20"/>
  <c r="E2" i="19"/>
  <c r="I32" i="19"/>
  <c r="K32" i="19"/>
  <c r="G22" i="19"/>
  <c r="I22" i="19"/>
  <c r="O22" i="19" s="1"/>
  <c r="K22" i="19"/>
  <c r="N36" i="19"/>
  <c r="M36" i="19"/>
  <c r="L36" i="19"/>
  <c r="K23" i="19"/>
  <c r="K24" i="19"/>
  <c r="K25" i="19"/>
  <c r="K26" i="19"/>
  <c r="K27" i="19"/>
  <c r="K30" i="19"/>
  <c r="K31" i="19"/>
  <c r="K34" i="19"/>
  <c r="K35" i="19"/>
  <c r="I23" i="19"/>
  <c r="O23" i="19" s="1"/>
  <c r="I24" i="19"/>
  <c r="I25" i="19"/>
  <c r="I26" i="19"/>
  <c r="I27" i="19"/>
  <c r="I30" i="19"/>
  <c r="I31" i="19"/>
  <c r="I34" i="19"/>
  <c r="I35" i="19"/>
  <c r="O35" i="19" s="1"/>
  <c r="G23" i="19"/>
  <c r="G24" i="19"/>
  <c r="O24" i="19" s="1"/>
  <c r="G25" i="19"/>
  <c r="G26" i="19"/>
  <c r="G27" i="19"/>
  <c r="O30" i="19"/>
  <c r="G34" i="19"/>
  <c r="O34" i="19" s="1"/>
  <c r="G35" i="19"/>
  <c r="E3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C27" i="18"/>
  <c r="C26" i="18"/>
  <c r="C28" i="18" s="1"/>
  <c r="O31" i="19"/>
  <c r="O27" i="19"/>
  <c r="I34" i="17"/>
  <c r="C28" i="15"/>
  <c r="C31" i="15"/>
  <c r="C27" i="15"/>
  <c r="C33" i="15"/>
  <c r="C29" i="15"/>
  <c r="F34" i="17"/>
  <c r="C9" i="17"/>
  <c r="C24" i="16"/>
  <c r="C23" i="16"/>
  <c r="C27" i="16" s="1"/>
  <c r="C22" i="16"/>
  <c r="H34" i="16"/>
  <c r="F34" i="16"/>
  <c r="G34" i="4"/>
  <c r="H34" i="4"/>
  <c r="C21" i="4"/>
  <c r="C20" i="4"/>
  <c r="E8" i="4"/>
  <c r="B50" i="15"/>
  <c r="E12" i="4"/>
  <c r="B54" i="15"/>
  <c r="C23" i="4"/>
  <c r="C15" i="17"/>
  <c r="C13" i="17"/>
  <c r="C3" i="17"/>
  <c r="C5" i="17"/>
  <c r="C6" i="17"/>
  <c r="C12" i="17"/>
  <c r="J34" i="16"/>
  <c r="E5" i="16"/>
  <c r="D47" i="15"/>
  <c r="E13" i="16"/>
  <c r="D55" i="15"/>
  <c r="E15" i="16"/>
  <c r="D57" i="15"/>
  <c r="E11" i="16"/>
  <c r="D53" i="15"/>
  <c r="E7" i="16"/>
  <c r="D49" i="15"/>
  <c r="E10" i="16"/>
  <c r="D52" i="15"/>
  <c r="E5" i="4"/>
  <c r="B47" i="15"/>
  <c r="E8" i="16"/>
  <c r="D50" i="15"/>
  <c r="E9" i="16"/>
  <c r="D51" i="15"/>
  <c r="E14" i="16"/>
  <c r="D56" i="15"/>
  <c r="E6" i="16"/>
  <c r="D48" i="15"/>
  <c r="E4" i="16"/>
  <c r="D46" i="15"/>
  <c r="E3" i="4"/>
  <c r="B45" i="15"/>
  <c r="E12" i="16"/>
  <c r="D54" i="15"/>
  <c r="C10" i="17"/>
  <c r="C11" i="17"/>
  <c r="O20" i="14"/>
  <c r="O23" i="14"/>
  <c r="F29" i="14"/>
  <c r="C12" i="14" s="1"/>
  <c r="E12" i="14" s="1"/>
  <c r="H29" i="14"/>
  <c r="O29" i="14" s="1"/>
  <c r="K29" i="14"/>
  <c r="J19" i="14"/>
  <c r="M19" i="14"/>
  <c r="M34" i="14" s="1"/>
  <c r="M21" i="14"/>
  <c r="M22" i="14"/>
  <c r="M27" i="14"/>
  <c r="M29" i="14"/>
  <c r="C45" i="15"/>
  <c r="J21" i="14"/>
  <c r="J22" i="14"/>
  <c r="J27" i="14"/>
  <c r="J34" i="14" s="1"/>
  <c r="F27" i="14"/>
  <c r="O27" i="14" s="1"/>
  <c r="H27" i="14"/>
  <c r="K27" i="14"/>
  <c r="K34" i="14" s="1"/>
  <c r="J29" i="14"/>
  <c r="D12" i="14" s="1"/>
  <c r="C54" i="15" s="1"/>
  <c r="C55" i="15"/>
  <c r="C57" i="15"/>
  <c r="K56" i="8"/>
  <c r="L56" i="8"/>
  <c r="L55" i="8"/>
  <c r="L57" i="8"/>
  <c r="L58" i="8"/>
  <c r="L59" i="8"/>
  <c r="L60" i="8"/>
  <c r="L61" i="8"/>
  <c r="L62" i="8"/>
  <c r="L63" i="8"/>
  <c r="L64" i="8"/>
  <c r="L65" i="8"/>
  <c r="L66" i="8"/>
  <c r="L67" i="8"/>
  <c r="L68" i="8"/>
  <c r="M56" i="8"/>
  <c r="N56" i="8"/>
  <c r="N69" i="8" s="1"/>
  <c r="K38" i="8"/>
  <c r="O38" i="8" s="1"/>
  <c r="I3" i="8" s="1"/>
  <c r="L38" i="8"/>
  <c r="M38" i="8"/>
  <c r="N38" i="8"/>
  <c r="K57" i="8"/>
  <c r="M57" i="8"/>
  <c r="N57" i="8"/>
  <c r="K39" i="8"/>
  <c r="L39" i="8"/>
  <c r="M39" i="8"/>
  <c r="N39" i="8"/>
  <c r="F21" i="14"/>
  <c r="H21" i="14"/>
  <c r="K21" i="14"/>
  <c r="O21" i="14"/>
  <c r="K58" i="8"/>
  <c r="M58" i="8"/>
  <c r="N58" i="8"/>
  <c r="K40" i="8"/>
  <c r="L40" i="8"/>
  <c r="M40" i="8"/>
  <c r="N40" i="8"/>
  <c r="F22" i="14"/>
  <c r="F34" i="14" s="1"/>
  <c r="H22" i="14"/>
  <c r="K22" i="14"/>
  <c r="K59" i="8"/>
  <c r="M59" i="8"/>
  <c r="N59" i="8"/>
  <c r="K41" i="8"/>
  <c r="L41" i="8"/>
  <c r="M41" i="8"/>
  <c r="N41" i="8"/>
  <c r="K60" i="8"/>
  <c r="M60" i="8"/>
  <c r="M55" i="8"/>
  <c r="O55" i="8" s="1"/>
  <c r="J2" i="8" s="1"/>
  <c r="M61" i="8"/>
  <c r="M62" i="8"/>
  <c r="M63" i="8"/>
  <c r="M64" i="8"/>
  <c r="M65" i="8"/>
  <c r="M66" i="8"/>
  <c r="M67" i="8"/>
  <c r="M68" i="8"/>
  <c r="N60" i="8"/>
  <c r="K42" i="8"/>
  <c r="L42" i="8"/>
  <c r="M42" i="8"/>
  <c r="N42" i="8"/>
  <c r="K61" i="8"/>
  <c r="N61" i="8"/>
  <c r="K43" i="8"/>
  <c r="L43" i="8"/>
  <c r="M43" i="8"/>
  <c r="M37" i="8"/>
  <c r="M44" i="8"/>
  <c r="M45" i="8"/>
  <c r="M46" i="8"/>
  <c r="M47" i="8"/>
  <c r="M48" i="8"/>
  <c r="M49" i="8"/>
  <c r="M50" i="8"/>
  <c r="N43" i="8"/>
  <c r="M34" i="10"/>
  <c r="K62" i="8"/>
  <c r="N62" i="8"/>
  <c r="K44" i="8"/>
  <c r="L44" i="8"/>
  <c r="N44" i="8"/>
  <c r="K63" i="8"/>
  <c r="N63" i="8"/>
  <c r="K45" i="8"/>
  <c r="L45" i="8"/>
  <c r="N45" i="8"/>
  <c r="K64" i="8"/>
  <c r="N64" i="8"/>
  <c r="K46" i="8"/>
  <c r="L46" i="8"/>
  <c r="N46" i="8"/>
  <c r="K65" i="8"/>
  <c r="K55" i="8"/>
  <c r="K66" i="8"/>
  <c r="K67" i="8"/>
  <c r="K68" i="8"/>
  <c r="N65" i="8"/>
  <c r="K47" i="8"/>
  <c r="L47" i="8"/>
  <c r="N47" i="8"/>
  <c r="N66" i="8"/>
  <c r="K48" i="8"/>
  <c r="L48" i="8"/>
  <c r="N48" i="8"/>
  <c r="N67" i="8"/>
  <c r="K49" i="8"/>
  <c r="L49" i="8"/>
  <c r="N49" i="8"/>
  <c r="N68" i="8"/>
  <c r="L33" i="8"/>
  <c r="H15" i="8"/>
  <c r="K50" i="8"/>
  <c r="L50" i="8"/>
  <c r="N50" i="8"/>
  <c r="N55" i="8"/>
  <c r="K37" i="8"/>
  <c r="L37" i="8"/>
  <c r="N37" i="8"/>
  <c r="F19" i="14"/>
  <c r="H19" i="14"/>
  <c r="H34" i="14" s="1"/>
  <c r="K19" i="14"/>
  <c r="E1" i="1"/>
  <c r="E2" i="14"/>
  <c r="E4" i="14"/>
  <c r="E5" i="14"/>
  <c r="E10" i="14"/>
  <c r="B16" i="14"/>
  <c r="B21" i="14"/>
  <c r="O26" i="14"/>
  <c r="N34" i="14"/>
  <c r="L34" i="14"/>
  <c r="I34" i="14"/>
  <c r="G34" i="14"/>
  <c r="E34" i="14"/>
  <c r="C41" i="8"/>
  <c r="G69" i="8"/>
  <c r="G51" i="8"/>
  <c r="C24" i="10"/>
  <c r="H34" i="10"/>
  <c r="K34" i="8"/>
  <c r="G34" i="8"/>
  <c r="B1" i="1"/>
  <c r="C27" i="8"/>
  <c r="C53" i="15"/>
  <c r="C49" i="15"/>
  <c r="E7" i="14"/>
  <c r="O25" i="14"/>
  <c r="O32" i="14"/>
  <c r="O28" i="14"/>
  <c r="O24" i="14"/>
  <c r="E3" i="16"/>
  <c r="D45" i="15"/>
  <c r="L32" i="8"/>
  <c r="H14" i="8" s="1"/>
  <c r="L22" i="8"/>
  <c r="H4" i="8" s="1"/>
  <c r="E45" i="15"/>
  <c r="E48" i="15"/>
  <c r="D85" i="15"/>
  <c r="E57" i="15"/>
  <c r="D88" i="15"/>
  <c r="E53" i="15"/>
  <c r="E46" i="15"/>
  <c r="E44" i="15"/>
  <c r="E55" i="15"/>
  <c r="E6" i="14"/>
  <c r="E56" i="15"/>
  <c r="E47" i="15"/>
  <c r="D84" i="15"/>
  <c r="D92" i="15"/>
  <c r="D97" i="15"/>
  <c r="D89" i="15"/>
  <c r="D87" i="15"/>
  <c r="D90" i="15"/>
  <c r="D95" i="15"/>
  <c r="E54" i="15"/>
  <c r="E49" i="15"/>
  <c r="E52" i="15"/>
  <c r="D44" i="15"/>
  <c r="D93" i="15"/>
  <c r="E50" i="15"/>
  <c r="E51" i="15"/>
  <c r="D91" i="15"/>
  <c r="D96" i="15"/>
  <c r="D86" i="15"/>
  <c r="E3" i="14"/>
  <c r="D94" i="15"/>
  <c r="D2" i="27"/>
  <c r="AG16" i="1"/>
  <c r="D15" i="27"/>
  <c r="AG14" i="1"/>
  <c r="D13" i="27"/>
  <c r="AG12" i="1"/>
  <c r="D11" i="27"/>
  <c r="AG11" i="1"/>
  <c r="D10" i="27"/>
  <c r="AG9" i="1"/>
  <c r="D8" i="27"/>
  <c r="AG8" i="1"/>
  <c r="D7" i="27"/>
  <c r="AG4" i="1"/>
  <c r="D3" i="27"/>
  <c r="AH3" i="1"/>
  <c r="J84" i="15" s="1"/>
  <c r="C2" i="28"/>
  <c r="AH16" i="1"/>
  <c r="J97" i="15" s="1"/>
  <c r="C15" i="28"/>
  <c r="AH15" i="1"/>
  <c r="J96" i="15" s="1"/>
  <c r="C14" i="28"/>
  <c r="AH14" i="1"/>
  <c r="C13" i="28"/>
  <c r="AH13" i="1"/>
  <c r="C12" i="28"/>
  <c r="AH12" i="1"/>
  <c r="C11" i="28"/>
  <c r="AH10" i="1"/>
  <c r="J91" i="15" s="1"/>
  <c r="C9" i="28"/>
  <c r="AH9" i="1"/>
  <c r="J90" i="15" s="1"/>
  <c r="C8" i="28"/>
  <c r="AH8" i="1"/>
  <c r="J89" i="15"/>
  <c r="C7" i="28"/>
  <c r="AH7" i="1"/>
  <c r="J88" i="15" s="1"/>
  <c r="C6" i="28"/>
  <c r="AH6" i="1"/>
  <c r="C5" i="28"/>
  <c r="AH5" i="1"/>
  <c r="C4" i="28"/>
  <c r="AH4" i="1"/>
  <c r="C3" i="28"/>
  <c r="C16" i="28" s="1"/>
  <c r="J85" i="15"/>
  <c r="J86" i="15"/>
  <c r="J87" i="15"/>
  <c r="J93" i="15"/>
  <c r="J94" i="15"/>
  <c r="J95" i="15"/>
  <c r="Q14" i="1" l="1"/>
  <c r="F55" i="15"/>
  <c r="E11" i="14"/>
  <c r="F12" i="1"/>
  <c r="Q4" i="1"/>
  <c r="F45" i="15"/>
  <c r="F14" i="1"/>
  <c r="AM14" i="1" s="1"/>
  <c r="E13" i="14"/>
  <c r="S8" i="1"/>
  <c r="C30" i="15"/>
  <c r="C7" i="1"/>
  <c r="E6" i="4"/>
  <c r="B48" i="15"/>
  <c r="C5" i="1"/>
  <c r="B46" i="15"/>
  <c r="E4" i="4"/>
  <c r="K3" i="1"/>
  <c r="C2" i="17"/>
  <c r="B25" i="15"/>
  <c r="D14" i="27"/>
  <c r="AG15" i="1"/>
  <c r="D6" i="27"/>
  <c r="AG7" i="1"/>
  <c r="AG13" i="1"/>
  <c r="D12" i="27"/>
  <c r="D4" i="27"/>
  <c r="AG5" i="1"/>
  <c r="M35" i="25"/>
  <c r="C15" i="1"/>
  <c r="E14" i="4"/>
  <c r="B56" i="15"/>
  <c r="E10" i="4"/>
  <c r="B52" i="15"/>
  <c r="C11" i="1"/>
  <c r="Q5" i="1"/>
  <c r="F46" i="15"/>
  <c r="AG6" i="1"/>
  <c r="D5" i="27"/>
  <c r="K6" i="8"/>
  <c r="G2" i="4"/>
  <c r="G9" i="1"/>
  <c r="E8" i="14"/>
  <c r="D16" i="14"/>
  <c r="B23" i="14" s="1"/>
  <c r="C50" i="15"/>
  <c r="C36" i="15"/>
  <c r="S14" i="1"/>
  <c r="S10" i="1"/>
  <c r="C32" i="15"/>
  <c r="F10" i="1"/>
  <c r="E9" i="14"/>
  <c r="E16" i="14" s="1"/>
  <c r="B24" i="14" s="1"/>
  <c r="I16" i="29"/>
  <c r="O36" i="19"/>
  <c r="O34" i="16"/>
  <c r="G2" i="16"/>
  <c r="Q12" i="1"/>
  <c r="F53" i="15"/>
  <c r="Q16" i="1"/>
  <c r="F57" i="15"/>
  <c r="E15" i="4"/>
  <c r="B57" i="15"/>
  <c r="C16" i="1"/>
  <c r="AM16" i="1" s="1"/>
  <c r="L5" i="20"/>
  <c r="O29" i="16"/>
  <c r="G11" i="16" s="1"/>
  <c r="B37" i="15"/>
  <c r="F36" i="29"/>
  <c r="J36" i="29" s="1"/>
  <c r="K16" i="27"/>
  <c r="R27" i="25"/>
  <c r="D8" i="25" s="1"/>
  <c r="AE9" i="1" s="1"/>
  <c r="AH11" i="1"/>
  <c r="J92" i="15" s="1"/>
  <c r="K15" i="1"/>
  <c r="L51" i="8"/>
  <c r="M69" i="8"/>
  <c r="C56" i="15"/>
  <c r="C7" i="17"/>
  <c r="B55" i="15"/>
  <c r="E9" i="4"/>
  <c r="B53" i="15"/>
  <c r="J58" i="8"/>
  <c r="O58" i="8" s="1"/>
  <c r="O64" i="8"/>
  <c r="J11" i="8" s="1"/>
  <c r="Q27" i="20"/>
  <c r="J7" i="20" s="1"/>
  <c r="L7" i="20" s="1"/>
  <c r="F36" i="20"/>
  <c r="O30" i="16"/>
  <c r="G12" i="16" s="1"/>
  <c r="S12" i="1"/>
  <c r="K11" i="1"/>
  <c r="L16" i="27"/>
  <c r="R29" i="25"/>
  <c r="D10" i="25" s="1"/>
  <c r="AE11" i="1" s="1"/>
  <c r="R28" i="25"/>
  <c r="D9" i="25" s="1"/>
  <c r="AE10" i="1" s="1"/>
  <c r="P35" i="25"/>
  <c r="O48" i="8"/>
  <c r="I13" i="8" s="1"/>
  <c r="B51" i="15"/>
  <c r="I34" i="8"/>
  <c r="N27" i="10"/>
  <c r="G9" i="10" s="1"/>
  <c r="C9" i="10" s="1"/>
  <c r="O23" i="16"/>
  <c r="G5" i="16" s="1"/>
  <c r="B30" i="15"/>
  <c r="E11" i="4"/>
  <c r="J69" i="8"/>
  <c r="M55" i="20"/>
  <c r="K15" i="20" s="1"/>
  <c r="L15" i="20" s="1"/>
  <c r="K16" i="20"/>
  <c r="M36" i="20"/>
  <c r="O31" i="16"/>
  <c r="G13" i="16" s="1"/>
  <c r="K69" i="8"/>
  <c r="R21" i="25"/>
  <c r="D2" i="25" s="1"/>
  <c r="G35" i="25"/>
  <c r="R35" i="25" s="1"/>
  <c r="O22" i="14"/>
  <c r="M51" i="8"/>
  <c r="O46" i="8"/>
  <c r="I11" i="8" s="1"/>
  <c r="L34" i="16"/>
  <c r="C8" i="17"/>
  <c r="O25" i="19"/>
  <c r="O47" i="8"/>
  <c r="I12" i="8" s="1"/>
  <c r="K12" i="8" s="1"/>
  <c r="O63" i="8"/>
  <c r="J10" i="8" s="1"/>
  <c r="K10" i="8" s="1"/>
  <c r="M56" i="20"/>
  <c r="K36" i="20"/>
  <c r="E16" i="20"/>
  <c r="O25" i="16"/>
  <c r="G7" i="16" s="1"/>
  <c r="K22" i="18"/>
  <c r="K10" i="1"/>
  <c r="B32" i="15"/>
  <c r="R24" i="25"/>
  <c r="D5" i="25" s="1"/>
  <c r="AE6" i="1" s="1"/>
  <c r="K15" i="8"/>
  <c r="R30" i="25"/>
  <c r="D11" i="25" s="1"/>
  <c r="AE12" i="1" s="1"/>
  <c r="O44" i="8"/>
  <c r="I9" i="8" s="1"/>
  <c r="Q33" i="20"/>
  <c r="J13" i="20" s="1"/>
  <c r="L13" i="20" s="1"/>
  <c r="M48" i="20"/>
  <c r="K8" i="20" s="1"/>
  <c r="G34" i="16"/>
  <c r="O19" i="14"/>
  <c r="O34" i="14" s="1"/>
  <c r="N51" i="8"/>
  <c r="D9" i="27"/>
  <c r="C37" i="15"/>
  <c r="O26" i="19"/>
  <c r="O62" i="8"/>
  <c r="J9" i="8" s="1"/>
  <c r="I56" i="20"/>
  <c r="Q22" i="20"/>
  <c r="J2" i="20" s="1"/>
  <c r="I36" i="20"/>
  <c r="S3" i="1"/>
  <c r="O27" i="16"/>
  <c r="G9" i="16" s="1"/>
  <c r="N23" i="10"/>
  <c r="G5" i="10" s="1"/>
  <c r="C5" i="10" s="1"/>
  <c r="O21" i="16"/>
  <c r="G3" i="16" s="1"/>
  <c r="K12" i="1"/>
  <c r="AM12" i="1" s="1"/>
  <c r="D16" i="29"/>
  <c r="L35" i="25"/>
  <c r="B28" i="25" s="1"/>
  <c r="C28" i="25" s="1"/>
  <c r="C31" i="25" s="1"/>
  <c r="J34" i="8"/>
  <c r="C16" i="14"/>
  <c r="B22" i="14" s="1"/>
  <c r="F49" i="15"/>
  <c r="K51" i="8"/>
  <c r="L69" i="8"/>
  <c r="J34" i="17"/>
  <c r="C4" i="17"/>
  <c r="G34" i="17"/>
  <c r="F34" i="4"/>
  <c r="K36" i="19"/>
  <c r="O68" i="8"/>
  <c r="J15" i="8" s="1"/>
  <c r="Q30" i="20"/>
  <c r="J10" i="20" s="1"/>
  <c r="L10" i="20" s="1"/>
  <c r="Q23" i="20"/>
  <c r="J3" i="20" s="1"/>
  <c r="L3" i="20" s="1"/>
  <c r="R22" i="25"/>
  <c r="D3" i="25" s="1"/>
  <c r="AE4" i="1" s="1"/>
  <c r="B27" i="15"/>
  <c r="K91" i="15"/>
  <c r="E14" i="14"/>
  <c r="C48" i="15"/>
  <c r="E15" i="14"/>
  <c r="I51" i="8"/>
  <c r="G36" i="19"/>
  <c r="I36" i="19"/>
  <c r="B29" i="15"/>
  <c r="L29" i="8"/>
  <c r="H11" i="8" s="1"/>
  <c r="L21" i="8"/>
  <c r="H3" i="8" s="1"/>
  <c r="O45" i="8"/>
  <c r="I10" i="8" s="1"/>
  <c r="O67" i="8"/>
  <c r="J14" i="8" s="1"/>
  <c r="Q24" i="20"/>
  <c r="J4" i="20" s="1"/>
  <c r="L4" i="20" s="1"/>
  <c r="Q28" i="20"/>
  <c r="J8" i="20" s="1"/>
  <c r="L8" i="20" s="1"/>
  <c r="N32" i="10"/>
  <c r="G14" i="10" s="1"/>
  <c r="C14" i="10" s="1"/>
  <c r="J31" i="18"/>
  <c r="K31" i="18" s="1"/>
  <c r="B12" i="18" s="1"/>
  <c r="I35" i="18"/>
  <c r="J25" i="4"/>
  <c r="G7" i="4" s="1"/>
  <c r="C7" i="4" s="1"/>
  <c r="K9" i="1"/>
  <c r="J35" i="25"/>
  <c r="O50" i="8"/>
  <c r="I15" i="8" s="1"/>
  <c r="O42" i="8"/>
  <c r="I7" i="8" s="1"/>
  <c r="K7" i="8" s="1"/>
  <c r="F16" i="8"/>
  <c r="L23" i="8"/>
  <c r="H5" i="8" s="1"/>
  <c r="O49" i="8"/>
  <c r="I14" i="8" s="1"/>
  <c r="K14" i="8" s="1"/>
  <c r="O41" i="8"/>
  <c r="I6" i="8" s="1"/>
  <c r="O61" i="8"/>
  <c r="J8" i="8" s="1"/>
  <c r="J20" i="10"/>
  <c r="J26" i="10"/>
  <c r="N26" i="10" s="1"/>
  <c r="G8" i="10" s="1"/>
  <c r="C8" i="10" s="1"/>
  <c r="J24" i="10"/>
  <c r="N24" i="10" s="1"/>
  <c r="G6" i="10" s="1"/>
  <c r="C6" i="10" s="1"/>
  <c r="J16" i="27"/>
  <c r="L27" i="8"/>
  <c r="H9" i="8" s="1"/>
  <c r="K9" i="8" s="1"/>
  <c r="H51" i="8"/>
  <c r="O60" i="8"/>
  <c r="J7" i="8" s="1"/>
  <c r="J32" i="10"/>
  <c r="J28" i="10"/>
  <c r="N28" i="10" s="1"/>
  <c r="G10" i="10" s="1"/>
  <c r="C10" i="10" s="1"/>
  <c r="L31" i="8"/>
  <c r="H13" i="8" s="1"/>
  <c r="K13" i="8" s="1"/>
  <c r="O43" i="8"/>
  <c r="I8" i="8" s="1"/>
  <c r="K8" i="8" s="1"/>
  <c r="J30" i="10"/>
  <c r="N30" i="10" s="1"/>
  <c r="G12" i="10" s="1"/>
  <c r="C12" i="10" s="1"/>
  <c r="AM5" i="1"/>
  <c r="O57" i="8"/>
  <c r="J4" i="8" s="1"/>
  <c r="O56" i="8"/>
  <c r="J3" i="8" s="1"/>
  <c r="K3" i="8" s="1"/>
  <c r="O39" i="8"/>
  <c r="I4" i="8" s="1"/>
  <c r="J51" i="8"/>
  <c r="K4" i="8"/>
  <c r="K11" i="8"/>
  <c r="H34" i="8"/>
  <c r="L20" i="8"/>
  <c r="O40" i="8"/>
  <c r="I5" i="8" s="1"/>
  <c r="O37" i="8"/>
  <c r="Q11" i="1" l="1"/>
  <c r="F52" i="15"/>
  <c r="AM15" i="1"/>
  <c r="AM11" i="1"/>
  <c r="J5" i="8"/>
  <c r="O69" i="8"/>
  <c r="S13" i="1"/>
  <c r="C35" i="15"/>
  <c r="F54" i="15"/>
  <c r="Q13" i="1"/>
  <c r="Q10" i="1"/>
  <c r="AM10" i="1" s="1"/>
  <c r="F51" i="15"/>
  <c r="D16" i="25"/>
  <c r="AE3" i="1"/>
  <c r="Q36" i="20"/>
  <c r="F56" i="15"/>
  <c r="Q15" i="1"/>
  <c r="Q9" i="1"/>
  <c r="AM9" i="1" s="1"/>
  <c r="F50" i="15"/>
  <c r="B3" i="18"/>
  <c r="K35" i="18"/>
  <c r="L2" i="20"/>
  <c r="L16" i="20" s="1"/>
  <c r="J16" i="20"/>
  <c r="J34" i="10"/>
  <c r="N20" i="10"/>
  <c r="Q6" i="1"/>
  <c r="AM6" i="1" s="1"/>
  <c r="F47" i="15"/>
  <c r="J35" i="18"/>
  <c r="K5" i="8"/>
  <c r="J34" i="4"/>
  <c r="D16" i="27"/>
  <c r="F48" i="15"/>
  <c r="Q7" i="1"/>
  <c r="AM7" i="1" s="1"/>
  <c r="C8" i="1"/>
  <c r="AM8" i="1" s="1"/>
  <c r="B49" i="15"/>
  <c r="E7" i="4"/>
  <c r="G16" i="16"/>
  <c r="C2" i="4"/>
  <c r="G16" i="4"/>
  <c r="I2" i="8"/>
  <c r="J16" i="8" s="1"/>
  <c r="O51" i="8"/>
  <c r="H2" i="8"/>
  <c r="L34" i="8"/>
  <c r="C3" i="1" l="1"/>
  <c r="E2" i="4"/>
  <c r="B44" i="15"/>
  <c r="C26" i="15"/>
  <c r="S4" i="1"/>
  <c r="AM4" i="1" s="1"/>
  <c r="B16" i="18"/>
  <c r="AM13" i="1"/>
  <c r="N34" i="10"/>
  <c r="G2" i="10"/>
  <c r="H16" i="8"/>
  <c r="K2" i="8"/>
  <c r="K16" i="8" s="1"/>
  <c r="I16" i="8"/>
  <c r="C2" i="10" l="1"/>
  <c r="G16" i="10"/>
  <c r="F44" i="15" l="1"/>
  <c r="Q3" i="1"/>
  <c r="AM3" i="1" s="1"/>
  <c r="AQ17" i="1" s="1"/>
</calcChain>
</file>

<file path=xl/sharedStrings.xml><?xml version="1.0" encoding="utf-8"?>
<sst xmlns="http://schemas.openxmlformats.org/spreadsheetml/2006/main" count="1027" uniqueCount="213">
  <si>
    <t>40117 Nollvisionen förtroendevalda</t>
  </si>
  <si>
    <t>40118 Droger i trafiken</t>
  </si>
  <si>
    <t>40120 Mätningar</t>
  </si>
  <si>
    <t>40121 Trafiksäkerhet för seniorer</t>
  </si>
  <si>
    <t>40122 Inventering och dialog med cykelhandeln</t>
  </si>
  <si>
    <t>40123 Hjälp en hjälmlös</t>
  </si>
  <si>
    <t>40124 Kvalitet underhåll</t>
  </si>
  <si>
    <t>40125 Lokala forum cykling</t>
  </si>
  <si>
    <t>40126 Gå och cykla säkert till skolan</t>
  </si>
  <si>
    <t>40127 Säkra GCM-passager 2020</t>
  </si>
  <si>
    <t>40128 Lokal kommunikation för ökad cykelhj'älmsanvändning</t>
  </si>
  <si>
    <t>40129 Huvudsaken Morfar</t>
  </si>
  <si>
    <t>Totalt 2019</t>
  </si>
  <si>
    <t>Delfaktura 1</t>
  </si>
  <si>
    <t>Delfaktura 2</t>
  </si>
  <si>
    <t>Delfaktura 3</t>
  </si>
  <si>
    <t>Delfaktura 4</t>
  </si>
  <si>
    <t>Dalarna</t>
  </si>
  <si>
    <t>FyrBoDal</t>
  </si>
  <si>
    <t>Gävleborg (Jämtland)</t>
  </si>
  <si>
    <t>Jönköping, Kalmar, Blekinge, Kronoberg</t>
  </si>
  <si>
    <t>Norrbotten</t>
  </si>
  <si>
    <t>Skaraborg</t>
  </si>
  <si>
    <t>Skåne</t>
  </si>
  <si>
    <t>Sörmland-Örebro-Östergötland</t>
  </si>
  <si>
    <t>Värmland</t>
  </si>
  <si>
    <t>Västerbotten</t>
  </si>
  <si>
    <t>Västernorrland</t>
  </si>
  <si>
    <t>Väst-Halland</t>
  </si>
  <si>
    <t>Västmanland</t>
  </si>
  <si>
    <t>Öst</t>
  </si>
  <si>
    <t>Gå och cykla säkert till skolan</t>
  </si>
  <si>
    <t>Delfakturor som belastar 2018</t>
  </si>
  <si>
    <t>Delfakturor som belastar 2020</t>
  </si>
  <si>
    <t>Faktura som inte är (helt) fördelad</t>
  </si>
  <si>
    <t>Fakturerad och klar!</t>
  </si>
  <si>
    <t>Leverans klar, färdig att fakturera</t>
  </si>
  <si>
    <t>Faktura som inte är helt fördelad</t>
  </si>
  <si>
    <t>Fakturor 28 februari 2019</t>
  </si>
  <si>
    <t>30080, fakt 1</t>
  </si>
  <si>
    <t>40117, fakt 1</t>
  </si>
  <si>
    <t>40120, fakt 1</t>
  </si>
  <si>
    <t>40121, fakt 1</t>
  </si>
  <si>
    <t>40123, fakt 1</t>
  </si>
  <si>
    <t>40124, fakt 1</t>
  </si>
  <si>
    <t>Gävleborg, Jämtland</t>
  </si>
  <si>
    <t>Fakturor 30 april 2019</t>
  </si>
  <si>
    <t>40118, fakt 1</t>
  </si>
  <si>
    <t>40122, fakt 1</t>
  </si>
  <si>
    <t>Fakturor 15 juni 2019</t>
  </si>
  <si>
    <t>30080, fakt 2</t>
  </si>
  <si>
    <t>40116, fakt 3</t>
  </si>
  <si>
    <t>40117, fakt 2</t>
  </si>
  <si>
    <t>40120, fakt 2</t>
  </si>
  <si>
    <t>40121, fakt 2</t>
  </si>
  <si>
    <t>40123, fakt 2</t>
  </si>
  <si>
    <t>40124, fakt 2</t>
  </si>
  <si>
    <t>40125, fakt 1</t>
  </si>
  <si>
    <t>Fakturor 30 oktober 2019</t>
  </si>
  <si>
    <t>40117, fakt 3</t>
  </si>
  <si>
    <t>40120, fakt 3</t>
  </si>
  <si>
    <t>40126, fakt 1</t>
  </si>
  <si>
    <t>40127, fakt 1</t>
  </si>
  <si>
    <t>40129, fakt 1</t>
  </si>
  <si>
    <t>Fakturor 15 december 2019</t>
  </si>
  <si>
    <t>30080, fakt 3</t>
  </si>
  <si>
    <t>40120, fakt 4</t>
  </si>
  <si>
    <t>40121, fakt 3</t>
  </si>
  <si>
    <t>40123, fakt 3</t>
  </si>
  <si>
    <t>40124, fakt 3</t>
  </si>
  <si>
    <t>40125, fakt 2</t>
  </si>
  <si>
    <t>40128, fakt 1</t>
  </si>
  <si>
    <t>40116 Utökade 40-mätningar</t>
  </si>
  <si>
    <t>Delfaktura 2*</t>
  </si>
  <si>
    <t>summa</t>
  </si>
  <si>
    <t>SUMMA</t>
  </si>
  <si>
    <t>Förbund</t>
  </si>
  <si>
    <t>Projektplanering (tim)</t>
  </si>
  <si>
    <t>Projektplanering (kr)</t>
  </si>
  <si>
    <t xml:space="preserve">Antal mätplatser 
</t>
  </si>
  <si>
    <t>Översyn och mätning</t>
  </si>
  <si>
    <t>Antal kommuner</t>
  </si>
  <si>
    <t>Möten med kommuner</t>
  </si>
  <si>
    <t>Ersättning restid mätning</t>
  </si>
  <si>
    <t>Ersättning resor mätning</t>
  </si>
  <si>
    <t>Ersättning restid möten</t>
  </si>
  <si>
    <t>Ersättning resor möten</t>
  </si>
  <si>
    <t>Summa</t>
  </si>
  <si>
    <t>Fakturering</t>
  </si>
  <si>
    <t>Fyrbodal</t>
  </si>
  <si>
    <t xml:space="preserve">Gävleborg </t>
  </si>
  <si>
    <t>181130 (alternativt 181215)*</t>
  </si>
  <si>
    <t>Jönköping Kalmar, Blekinge, Kronoberg</t>
  </si>
  <si>
    <t>Sörmland-Örebro län -Östergötland</t>
  </si>
  <si>
    <t>* Går bra att skicka tillsammans med alla andra fakturor som skickas 15 december.</t>
  </si>
  <si>
    <t>Totalt att fördela</t>
  </si>
  <si>
    <t>40117 Nollvisionen för förtroendevalda</t>
  </si>
  <si>
    <t>Gävleborg</t>
  </si>
  <si>
    <t>Faktura 1</t>
  </si>
  <si>
    <t>Efter deltagande i internutbildning</t>
  </si>
  <si>
    <t>Faktura 2</t>
  </si>
  <si>
    <t>Efter ca hälften av mötena</t>
  </si>
  <si>
    <t>planering</t>
  </si>
  <si>
    <t>ersättning</t>
  </si>
  <si>
    <t>Deltagande internutbildning</t>
  </si>
  <si>
    <t>antal kommuner att genomföra</t>
  </si>
  <si>
    <t>genomförande tid **</t>
  </si>
  <si>
    <t>ersättning resa samt extra</t>
  </si>
  <si>
    <t>porto</t>
  </si>
  <si>
    <t>Faktura 3</t>
  </si>
  <si>
    <t>Redovisning godkänd</t>
  </si>
  <si>
    <t>30 okt alt 15 dec </t>
  </si>
  <si>
    <t>delprojekt 1</t>
  </si>
  <si>
    <t>timmar</t>
  </si>
  <si>
    <t>planering, redovisning</t>
  </si>
  <si>
    <t>internutbildning</t>
  </si>
  <si>
    <t>genomförande kommuner</t>
  </si>
  <si>
    <t>resor</t>
  </si>
  <si>
    <t>** Genomförande är 5 timmar per kommun, inkluderar insäljning, utbildning och uppföljning</t>
  </si>
  <si>
    <t>* Resorna fördelas mer exakt efter vilka kommuner förbundet reser till.</t>
  </si>
  <si>
    <t>Beräkning av antal kommuner att genomföra i finns i PM 1 40117</t>
  </si>
  <si>
    <t>faktura 1</t>
  </si>
  <si>
    <t>reskostnad</t>
  </si>
  <si>
    <t>delprojekt 2</t>
  </si>
  <si>
    <t>delprojekt 3</t>
  </si>
  <si>
    <t>Godkänt kvittering</t>
  </si>
  <si>
    <t>Cykelhjälmsmätning godkänd</t>
  </si>
  <si>
    <t>antal kommuner</t>
  </si>
  <si>
    <t>utförande</t>
  </si>
  <si>
    <t>Hastighets- och bältesmätning godkänd</t>
  </si>
  <si>
    <t>Faktura 4</t>
  </si>
  <si>
    <t>Slutredovisning godkänd</t>
  </si>
  <si>
    <t>delprojekt 1 Hastighet</t>
  </si>
  <si>
    <t>delprojekt 2 Bälte</t>
  </si>
  <si>
    <t>genomförande</t>
  </si>
  <si>
    <t>funktionärskostnader</t>
  </si>
  <si>
    <t>kompl.mätning tid</t>
  </si>
  <si>
    <t>kompl.mätning resor</t>
  </si>
  <si>
    <t>Gävleborg+Jämtland</t>
  </si>
  <si>
    <t>delprojekt 3 Hjälm</t>
  </si>
  <si>
    <t>Godkänt i Forms</t>
  </si>
  <si>
    <t>Senast den 28 feb</t>
  </si>
  <si>
    <t>Efter genomförd utbildning</t>
  </si>
  <si>
    <t>Senast den 15 juni</t>
  </si>
  <si>
    <t>Senast den 15 dec</t>
  </si>
  <si>
    <t>antal utbildningar</t>
  </si>
  <si>
    <t>utbildningskostnader</t>
  </si>
  <si>
    <t>stöd, tim</t>
  </si>
  <si>
    <t>Planering, utbildning, stöd TO, redovsining</t>
  </si>
  <si>
    <t>Timpris</t>
  </si>
  <si>
    <t>Antal utbildningar</t>
  </si>
  <si>
    <t>Antal förbund</t>
  </si>
  <si>
    <t>Ersättning per utbildning</t>
  </si>
  <si>
    <t>Utbildningskostnad/utbildning</t>
  </si>
  <si>
    <t>40122 Inventering och dialog med cykelhandlare</t>
  </si>
  <si>
    <t>planering 5 h</t>
  </si>
  <si>
    <t>antal butiker</t>
  </si>
  <si>
    <t>genomförande h/butik</t>
  </si>
  <si>
    <t>ersättning genomförande</t>
  </si>
  <si>
    <t>Totalt</t>
  </si>
  <si>
    <t>inventering, dialog, sammanställning</t>
  </si>
  <si>
    <t>Kvittering i Forms</t>
  </si>
  <si>
    <t>Halvårsredovisning godkänd</t>
  </si>
  <si>
    <t>kontakt högskola</t>
  </si>
  <si>
    <t>försäljning</t>
  </si>
  <si>
    <t>uppföljning</t>
  </si>
  <si>
    <t>funktionärer</t>
  </si>
  <si>
    <t>externa kostnader</t>
  </si>
  <si>
    <t>40124 Kvalitet underhåll gång- och cykelvägar 2019</t>
  </si>
  <si>
    <t>Delprojekt 1</t>
  </si>
  <si>
    <t>Delprojekt 2</t>
  </si>
  <si>
    <t>flödesmätningar</t>
  </si>
  <si>
    <t>inventering</t>
  </si>
  <si>
    <t>inventering vinter</t>
  </si>
  <si>
    <t>stickprov</t>
  </si>
  <si>
    <t>dialog</t>
  </si>
  <si>
    <t>40125 Lokal samverkan</t>
  </si>
  <si>
    <t>Konferens</t>
  </si>
  <si>
    <t>Föreläsare</t>
  </si>
  <si>
    <t>Faktura 3*</t>
  </si>
  <si>
    <t>Ev extra skolor justeras i faktura 3</t>
  </si>
  <si>
    <t>Senast den 15 dec 2019</t>
  </si>
  <si>
    <t>Lägesredovisning klar</t>
  </si>
  <si>
    <t>Senast den 15 juni 2020</t>
  </si>
  <si>
    <t>Kommunmöten</t>
  </si>
  <si>
    <t>Pedagogmöten</t>
  </si>
  <si>
    <t>Föräldramöten</t>
  </si>
  <si>
    <t>Slutredovisning klar</t>
  </si>
  <si>
    <t>Senast den 15 dec 2020</t>
  </si>
  <si>
    <t xml:space="preserve">planering </t>
  </si>
  <si>
    <t>antal skolor</t>
  </si>
  <si>
    <t>ersätting</t>
  </si>
  <si>
    <t>antal möten</t>
  </si>
  <si>
    <t>totalt</t>
  </si>
  <si>
    <t>* inte helt fördelad än</t>
  </si>
  <si>
    <t>kommunmöten</t>
  </si>
  <si>
    <t>skolmöten</t>
  </si>
  <si>
    <t>föräldramöten</t>
  </si>
  <si>
    <t>Ytterligare 10 skolor ska fördelas, anmäl intresse</t>
  </si>
  <si>
    <t>Ytterligare 3000 kr ska fördelas i respengar</t>
  </si>
  <si>
    <t xml:space="preserve">Antal kommuner 
</t>
  </si>
  <si>
    <t>Planering och dialog (tim)</t>
  </si>
  <si>
    <t>Uppföljning (kr)</t>
  </si>
  <si>
    <t>Ersättning resor (kr)</t>
  </si>
  <si>
    <t>Delprojekt 2 dialog 40 nya kommuner</t>
  </si>
  <si>
    <t>40128 Lokal kommunikation för ökad cykelhjälmsanvändning</t>
  </si>
  <si>
    <t>genomförande </t>
  </si>
  <si>
    <t>40129 Huvudsaken - Morfar</t>
  </si>
  <si>
    <t>Redov godkänd</t>
  </si>
  <si>
    <t>genoförande</t>
  </si>
  <si>
    <t>30080 Trafiken i skolan 2018</t>
  </si>
  <si>
    <t>antal möten eller annan aktivitet enl ök</t>
  </si>
  <si>
    <t xml:space="preserve">möten skolor, 120 skolor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</si>
</sst>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\ _k_r"/>
    <numFmt numFmtId="165" formatCode="#,##0.00_ ;\-#,##0.00\ "/>
  </numFmts>
  <fonts count="2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2"/>
    </font>
    <font>
      <b/>
      <sz val="12"/>
      <color theme="1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Cambria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</font>
    <font>
      <b/>
      <u/>
      <sz val="12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0" fillId="0" borderId="0" xfId="0" applyFill="1"/>
    <xf numFmtId="0" fontId="3" fillId="0" borderId="1" xfId="0" applyFont="1" applyFill="1" applyBorder="1"/>
    <xf numFmtId="0" fontId="2" fillId="0" borderId="1" xfId="0" applyFont="1" applyFill="1" applyBorder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1" fillId="0" borderId="0" xfId="0" applyFont="1"/>
    <xf numFmtId="0" fontId="0" fillId="0" borderId="1" xfId="0" applyFont="1" applyBorder="1"/>
    <xf numFmtId="0" fontId="9" fillId="2" borderId="1" xfId="0" applyFont="1" applyFill="1" applyBorder="1"/>
    <xf numFmtId="0" fontId="0" fillId="2" borderId="1" xfId="0" applyFill="1" applyBorder="1"/>
    <xf numFmtId="0" fontId="12" fillId="0" borderId="1" xfId="0" applyFont="1" applyBorder="1"/>
    <xf numFmtId="0" fontId="12" fillId="2" borderId="1" xfId="0" applyFont="1" applyFill="1" applyBorder="1"/>
    <xf numFmtId="0" fontId="12" fillId="0" borderId="0" xfId="0" applyFont="1"/>
    <xf numFmtId="0" fontId="13" fillId="0" borderId="1" xfId="0" applyFont="1" applyBorder="1"/>
    <xf numFmtId="3" fontId="0" fillId="0" borderId="0" xfId="0" applyNumberFormat="1"/>
    <xf numFmtId="3" fontId="0" fillId="2" borderId="1" xfId="0" applyNumberFormat="1" applyFill="1" applyBorder="1"/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/>
    <xf numFmtId="0" fontId="3" fillId="0" borderId="0" xfId="0" applyFont="1" applyFill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4" fillId="0" borderId="1" xfId="0" applyNumberFormat="1" applyFont="1" applyBorder="1"/>
    <xf numFmtId="3" fontId="4" fillId="0" borderId="0" xfId="0" applyNumberFormat="1" applyFont="1"/>
    <xf numFmtId="0" fontId="15" fillId="0" borderId="0" xfId="0" applyFont="1"/>
    <xf numFmtId="0" fontId="5" fillId="0" borderId="0" xfId="0" applyFont="1" applyAlignment="1">
      <alignment wrapText="1"/>
    </xf>
    <xf numFmtId="3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3" fontId="15" fillId="0" borderId="0" xfId="0" applyNumberFormat="1" applyFont="1"/>
    <xf numFmtId="3" fontId="4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/>
    <xf numFmtId="16" fontId="2" fillId="0" borderId="1" xfId="0" applyNumberFormat="1" applyFont="1" applyFill="1" applyBorder="1"/>
    <xf numFmtId="0" fontId="9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9" fillId="4" borderId="1" xfId="0" applyFont="1" applyFill="1" applyBorder="1"/>
    <xf numFmtId="3" fontId="0" fillId="4" borderId="1" xfId="0" applyNumberFormat="1" applyFill="1" applyBorder="1"/>
    <xf numFmtId="0" fontId="12" fillId="4" borderId="2" xfId="0" applyFont="1" applyFill="1" applyBorder="1"/>
    <xf numFmtId="0" fontId="12" fillId="4" borderId="3" xfId="0" applyFont="1" applyFill="1" applyBorder="1"/>
    <xf numFmtId="0" fontId="12" fillId="4" borderId="4" xfId="0" applyFont="1" applyFill="1" applyBorder="1"/>
    <xf numFmtId="3" fontId="0" fillId="3" borderId="1" xfId="0" applyNumberFormat="1" applyFill="1" applyBorder="1"/>
    <xf numFmtId="0" fontId="2" fillId="0" borderId="0" xfId="0" applyFont="1" applyFill="1" applyBorder="1" applyAlignment="1">
      <alignment wrapText="1"/>
    </xf>
    <xf numFmtId="16" fontId="2" fillId="0" borderId="0" xfId="0" applyNumberFormat="1" applyFont="1" applyFill="1" applyBorder="1"/>
    <xf numFmtId="0" fontId="12" fillId="4" borderId="0" xfId="0" applyFont="1" applyFill="1"/>
    <xf numFmtId="0" fontId="0" fillId="4" borderId="1" xfId="0" applyFill="1" applyBorder="1"/>
    <xf numFmtId="0" fontId="12" fillId="2" borderId="0" xfId="0" applyFont="1" applyFill="1"/>
    <xf numFmtId="0" fontId="0" fillId="2" borderId="1" xfId="0" applyFont="1" applyFill="1" applyBorder="1"/>
    <xf numFmtId="14" fontId="17" fillId="0" borderId="0" xfId="0" applyNumberFormat="1" applyFont="1"/>
    <xf numFmtId="0" fontId="9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14" fillId="0" borderId="0" xfId="0" applyFont="1" applyFill="1"/>
    <xf numFmtId="0" fontId="0" fillId="0" borderId="0" xfId="0" applyNumberFormat="1" applyFill="1"/>
    <xf numFmtId="16" fontId="0" fillId="0" borderId="0" xfId="0" applyNumberFormat="1" applyFill="1"/>
    <xf numFmtId="0" fontId="18" fillId="0" borderId="0" xfId="0" applyFont="1"/>
    <xf numFmtId="0" fontId="0" fillId="5" borderId="0" xfId="0" applyFont="1" applyFill="1"/>
    <xf numFmtId="0" fontId="0" fillId="6" borderId="0" xfId="0" applyFill="1"/>
    <xf numFmtId="3" fontId="0" fillId="6" borderId="0" xfId="0" applyNumberFormat="1" applyFill="1"/>
    <xf numFmtId="0" fontId="0" fillId="7" borderId="1" xfId="0" applyFill="1" applyBorder="1"/>
    <xf numFmtId="0" fontId="0" fillId="8" borderId="0" xfId="0" applyFill="1"/>
    <xf numFmtId="0" fontId="9" fillId="8" borderId="0" xfId="0" applyFont="1" applyFill="1"/>
    <xf numFmtId="3" fontId="0" fillId="8" borderId="0" xfId="0" applyNumberFormat="1" applyFill="1"/>
    <xf numFmtId="0" fontId="9" fillId="9" borderId="0" xfId="0" applyFont="1" applyFill="1"/>
    <xf numFmtId="0" fontId="0" fillId="9" borderId="0" xfId="0" applyFill="1"/>
    <xf numFmtId="16" fontId="0" fillId="0" borderId="0" xfId="0" applyNumberFormat="1"/>
    <xf numFmtId="0" fontId="0" fillId="10" borderId="1" xfId="0" applyFill="1" applyBorder="1"/>
    <xf numFmtId="3" fontId="0" fillId="10" borderId="1" xfId="0" applyNumberFormat="1" applyFill="1" applyBorder="1" applyAlignment="1">
      <alignment horizontal="right"/>
    </xf>
    <xf numFmtId="0" fontId="0" fillId="11" borderId="0" xfId="0" applyFill="1"/>
    <xf numFmtId="0" fontId="12" fillId="7" borderId="0" xfId="0" applyFont="1" applyFill="1"/>
    <xf numFmtId="0" fontId="9" fillId="4" borderId="2" xfId="0" applyFont="1" applyFill="1" applyBorder="1"/>
    <xf numFmtId="3" fontId="0" fillId="10" borderId="2" xfId="0" applyNumberFormat="1" applyFill="1" applyBorder="1" applyAlignment="1">
      <alignment horizontal="right"/>
    </xf>
    <xf numFmtId="0" fontId="0" fillId="0" borderId="0" xfId="0" applyBorder="1"/>
    <xf numFmtId="0" fontId="3" fillId="0" borderId="6" xfId="0" applyFont="1" applyFill="1" applyBorder="1"/>
    <xf numFmtId="0" fontId="2" fillId="0" borderId="6" xfId="0" applyFont="1" applyFill="1" applyBorder="1"/>
    <xf numFmtId="16" fontId="2" fillId="0" borderId="6" xfId="0" applyNumberFormat="1" applyFont="1" applyFill="1" applyBorder="1"/>
    <xf numFmtId="0" fontId="0" fillId="12" borderId="0" xfId="0" applyFont="1" applyFill="1"/>
    <xf numFmtId="0" fontId="0" fillId="12" borderId="6" xfId="0" applyFont="1" applyFill="1" applyBorder="1"/>
    <xf numFmtId="0" fontId="0" fillId="12" borderId="6" xfId="0" applyFill="1" applyBorder="1"/>
    <xf numFmtId="0" fontId="0" fillId="2" borderId="7" xfId="0" applyFont="1" applyFill="1" applyBorder="1"/>
    <xf numFmtId="0" fontId="0" fillId="7" borderId="7" xfId="0" applyFill="1" applyBorder="1"/>
    <xf numFmtId="0" fontId="0" fillId="13" borderId="6" xfId="0" applyFont="1" applyFill="1" applyBorder="1"/>
    <xf numFmtId="0" fontId="0" fillId="13" borderId="6" xfId="0" applyFill="1" applyBorder="1"/>
    <xf numFmtId="0" fontId="0" fillId="12" borderId="8" xfId="0" applyFont="1" applyFill="1" applyBorder="1"/>
    <xf numFmtId="0" fontId="0" fillId="12" borderId="8" xfId="0" applyFill="1" applyBorder="1"/>
    <xf numFmtId="0" fontId="12" fillId="10" borderId="0" xfId="0" applyFont="1" applyFill="1"/>
    <xf numFmtId="0" fontId="0" fillId="10" borderId="6" xfId="0" applyFont="1" applyFill="1" applyBorder="1"/>
    <xf numFmtId="0" fontId="0" fillId="10" borderId="6" xfId="0" applyFill="1" applyBorder="1"/>
    <xf numFmtId="0" fontId="12" fillId="13" borderId="0" xfId="0" applyFont="1" applyFill="1"/>
    <xf numFmtId="6" fontId="0" fillId="0" borderId="0" xfId="0" applyNumberFormat="1"/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6" fontId="0" fillId="0" borderId="0" xfId="0" applyNumberFormat="1" applyFill="1"/>
    <xf numFmtId="3" fontId="19" fillId="0" borderId="0" xfId="0" applyNumberFormat="1" applyFont="1" applyBorder="1"/>
    <xf numFmtId="3" fontId="20" fillId="0" borderId="0" xfId="0" applyNumberFormat="1" applyFont="1" applyBorder="1"/>
    <xf numFmtId="3" fontId="0" fillId="7" borderId="1" xfId="0" applyNumberFormat="1" applyFill="1" applyBorder="1"/>
    <xf numFmtId="0" fontId="0" fillId="5" borderId="0" xfId="0" applyFill="1"/>
    <xf numFmtId="0" fontId="1" fillId="5" borderId="0" xfId="0" applyFont="1" applyFill="1"/>
    <xf numFmtId="0" fontId="14" fillId="0" borderId="0" xfId="0" applyFont="1"/>
    <xf numFmtId="0" fontId="14" fillId="5" borderId="0" xfId="0" applyFont="1" applyFill="1"/>
    <xf numFmtId="0" fontId="1" fillId="0" borderId="1" xfId="0" applyFont="1" applyBorder="1"/>
    <xf numFmtId="0" fontId="0" fillId="0" borderId="1" xfId="0" applyBorder="1"/>
    <xf numFmtId="0" fontId="22" fillId="0" borderId="0" xfId="0" applyFont="1"/>
    <xf numFmtId="0" fontId="17" fillId="0" borderId="0" xfId="0" applyFont="1" applyAlignment="1">
      <alignment horizontal="right"/>
    </xf>
    <xf numFmtId="165" fontId="0" fillId="0" borderId="0" xfId="65" applyNumberFormat="1" applyFont="1"/>
    <xf numFmtId="44" fontId="0" fillId="0" borderId="0" xfId="65" applyFont="1"/>
    <xf numFmtId="0" fontId="9" fillId="11" borderId="0" xfId="0" applyFont="1" applyFill="1"/>
    <xf numFmtId="0" fontId="9" fillId="6" borderId="0" xfId="0" applyFont="1" applyFill="1"/>
    <xf numFmtId="1" fontId="0" fillId="0" borderId="0" xfId="0" applyNumberFormat="1"/>
    <xf numFmtId="3" fontId="0" fillId="0" borderId="0" xfId="0" applyNumberFormat="1" applyFill="1"/>
    <xf numFmtId="3" fontId="1" fillId="0" borderId="0" xfId="0" applyNumberFormat="1" applyFont="1" applyFill="1"/>
    <xf numFmtId="0" fontId="23" fillId="0" borderId="0" xfId="0" applyFont="1"/>
    <xf numFmtId="0" fontId="24" fillId="0" borderId="0" xfId="0" applyFont="1"/>
    <xf numFmtId="3" fontId="24" fillId="0" borderId="0" xfId="0" applyNumberFormat="1" applyFont="1"/>
    <xf numFmtId="0" fontId="25" fillId="0" borderId="0" xfId="0" applyFont="1"/>
    <xf numFmtId="3" fontId="26" fillId="0" borderId="0" xfId="0" applyNumberFormat="1" applyFont="1"/>
    <xf numFmtId="3" fontId="10" fillId="0" borderId="0" xfId="0" applyNumberFormat="1" applyFont="1"/>
    <xf numFmtId="0" fontId="12" fillId="2" borderId="2" xfId="0" applyFont="1" applyFill="1" applyBorder="1" applyAlignment="1"/>
    <xf numFmtId="0" fontId="13" fillId="2" borderId="3" xfId="0" applyFont="1" applyFill="1" applyBorder="1" applyAlignment="1"/>
    <xf numFmtId="0" fontId="12" fillId="4" borderId="2" xfId="0" applyFont="1" applyFill="1" applyBorder="1" applyAlignment="1"/>
    <xf numFmtId="0" fontId="13" fillId="4" borderId="3" xfId="0" applyFont="1" applyFill="1" applyBorder="1" applyAlignment="1"/>
    <xf numFmtId="0" fontId="13" fillId="4" borderId="4" xfId="0" applyFont="1" applyFill="1" applyBorder="1" applyAlignment="1"/>
    <xf numFmtId="0" fontId="12" fillId="4" borderId="5" xfId="0" applyFont="1" applyFill="1" applyBorder="1" applyAlignment="1"/>
  </cellXfs>
  <cellStyles count="66">
    <cellStyle name="Följd hyperlänk" xfId="62" builtinId="9" hidden="1"/>
    <cellStyle name="Följd hyperlänk" xfId="64" builtinId="9" hidden="1"/>
    <cellStyle name="Följd hyperlänk" xfId="60" builtinId="9" hidden="1"/>
    <cellStyle name="Följd hyperlänk" xfId="22" builtinId="9" hidden="1"/>
    <cellStyle name="Följd hyperlänk" xfId="24" builtinId="9" hidden="1"/>
    <cellStyle name="Följd hyperlänk" xfId="14" builtinId="9" hidden="1"/>
    <cellStyle name="Följd hyperlänk" xfId="20" builtinId="9" hidden="1"/>
    <cellStyle name="Följd hyperlänk" xfId="16" builtinId="9" hidden="1"/>
    <cellStyle name="Följd hyperlänk" xfId="18" builtinId="9" hidden="1"/>
    <cellStyle name="Följd hyperlänk" xfId="12" builtinId="9" hidden="1"/>
    <cellStyle name="Följd hyperlänk" xfId="40" builtinId="9" hidden="1"/>
    <cellStyle name="Följd hyperlänk" xfId="42" builtinId="9" hidden="1"/>
    <cellStyle name="Följd hyperlänk" xfId="30" builtinId="9" hidden="1"/>
    <cellStyle name="Följd hyperlänk" xfId="48" builtinId="9" hidden="1"/>
    <cellStyle name="Följd hyperlänk" xfId="38" builtinId="9" hidden="1"/>
    <cellStyle name="Följd hyperlänk" xfId="32" builtinId="9" hidden="1"/>
    <cellStyle name="Följd hyperlänk" xfId="34" builtinId="9" hidden="1"/>
    <cellStyle name="Följd hyperlänk" xfId="58" builtinId="9" hidden="1"/>
    <cellStyle name="Följd hyperlänk" xfId="26" builtinId="9" hidden="1"/>
    <cellStyle name="Följd hyperlänk" xfId="44" builtinId="9" hidden="1"/>
    <cellStyle name="Följd hyperlänk" xfId="36" builtinId="9" hidden="1"/>
    <cellStyle name="Följd hyperlänk" xfId="28" builtinId="9" hidden="1"/>
    <cellStyle name="Följd hyperlänk" xfId="50" builtinId="9" hidden="1"/>
    <cellStyle name="Följd hyperlänk" xfId="10" builtinId="9" hidden="1"/>
    <cellStyle name="Följd hyperlänk" xfId="52" builtinId="9" hidden="1"/>
    <cellStyle name="Följd hyperlänk" xfId="46" builtinId="9" hidden="1"/>
    <cellStyle name="Följd hyperlänk" xfId="54" builtinId="9" hidden="1"/>
    <cellStyle name="Följd hyperlänk" xfId="56" builtinId="9" hidden="1"/>
    <cellStyle name="Följd hyperlänk" xfId="6" builtinId="9" hidden="1"/>
    <cellStyle name="Följd hyperlänk" xfId="8" builtinId="9" hidden="1"/>
    <cellStyle name="Följd hyperlänk" xfId="4" builtinId="9" hidden="1"/>
    <cellStyle name="Följd hyperlänk" xfId="2" builtinId="9" hidden="1"/>
    <cellStyle name="Hyperlänk" xfId="21" builtinId="8" hidden="1"/>
    <cellStyle name="Hyperlänk" xfId="1" builtinId="8" hidden="1"/>
    <cellStyle name="Hyperlänk" xfId="49" builtinId="8" hidden="1"/>
    <cellStyle name="Hyperlänk" xfId="51" builtinId="8" hidden="1"/>
    <cellStyle name="Hyperlänk" xfId="19" builtinId="8" hidden="1"/>
    <cellStyle name="Hyperlänk" xfId="57" builtinId="8" hidden="1"/>
    <cellStyle name="Hyperlänk" xfId="59" builtinId="8" hidden="1"/>
    <cellStyle name="Hyperlänk" xfId="17" builtinId="8" hidden="1"/>
    <cellStyle name="Hyperlänk" xfId="29" builtinId="8" hidden="1"/>
    <cellStyle name="Hyperlänk" xfId="35" builtinId="8" hidden="1"/>
    <cellStyle name="Hyperlänk" xfId="27" builtinId="8" hidden="1"/>
    <cellStyle name="Hyperlänk" xfId="37" builtinId="8" hidden="1"/>
    <cellStyle name="Hyperlänk" xfId="31" builtinId="8" hidden="1"/>
    <cellStyle name="Hyperlänk" xfId="39" builtinId="8" hidden="1"/>
    <cellStyle name="Hyperlänk" xfId="45" builtinId="8" hidden="1"/>
    <cellStyle name="Hyperlänk" xfId="41" builtinId="8" hidden="1"/>
    <cellStyle name="Hyperlänk" xfId="3" builtinId="8" hidden="1"/>
    <cellStyle name="Hyperlänk" xfId="61" builtinId="8" hidden="1"/>
    <cellStyle name="Hyperlänk" xfId="15" builtinId="8" hidden="1"/>
    <cellStyle name="Hyperlänk" xfId="53" builtinId="8" hidden="1"/>
    <cellStyle name="Hyperlänk" xfId="9" builtinId="8" hidden="1"/>
    <cellStyle name="Hyperlänk" xfId="47" builtinId="8" hidden="1"/>
    <cellStyle name="Hyperlänk" xfId="43" builtinId="8" hidden="1"/>
    <cellStyle name="Hyperlänk" xfId="23" builtinId="8" hidden="1"/>
    <cellStyle name="Hyperlänk" xfId="11" builtinId="8" hidden="1"/>
    <cellStyle name="Hyperlänk" xfId="13" builtinId="8" hidden="1"/>
    <cellStyle name="Hyperlänk" xfId="55" builtinId="8" hidden="1"/>
    <cellStyle name="Hyperlänk" xfId="33" builtinId="8" hidden="1"/>
    <cellStyle name="Hyperlänk" xfId="5" builtinId="8" hidden="1"/>
    <cellStyle name="Hyperlänk" xfId="7" builtinId="8" hidden="1"/>
    <cellStyle name="Hyperlänk" xfId="63" builtinId="8" hidden="1"/>
    <cellStyle name="Hyperlänk" xfId="25" builtinId="8" hidden="1"/>
    <cellStyle name="Normal" xfId="0" builtinId="0"/>
    <cellStyle name="Valuta" xfId="65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1"/>
  <sheetViews>
    <sheetView topLeftCell="A2" zoomScale="80" zoomScaleNormal="80" workbookViewId="0">
      <selection activeCell="L3" sqref="L3:O16"/>
    </sheetView>
  </sheetViews>
  <sheetFormatPr defaultColWidth="11" defaultRowHeight="15.6"/>
  <cols>
    <col min="1" max="1" width="40" style="8" customWidth="1"/>
    <col min="10" max="10" width="19.19921875" customWidth="1"/>
    <col min="11" max="11" width="28.19921875" customWidth="1"/>
    <col min="12" max="12" width="14.09765625" customWidth="1"/>
    <col min="13" max="13" width="11.09765625" bestFit="1" customWidth="1"/>
    <col min="19" max="19" width="44.5" customWidth="1"/>
    <col min="30" max="30" width="13" customWidth="1"/>
    <col min="33" max="33" width="20.69921875" customWidth="1"/>
    <col min="34" max="34" width="51.69921875" customWidth="1"/>
    <col min="36" max="36" width="18.19921875" customWidth="1"/>
  </cols>
  <sheetData>
    <row r="1" spans="1:39" s="18" customFormat="1" ht="18">
      <c r="A1" s="16"/>
      <c r="B1" s="17" t="str">
        <f>'30080'!A1</f>
        <v>30080 Trafiken i skolan 2018</v>
      </c>
      <c r="C1" s="17"/>
      <c r="D1" s="17"/>
      <c r="E1" s="53" t="str">
        <f>'40116'!A1</f>
        <v>40116 Utökade 40-mätningar</v>
      </c>
      <c r="F1" s="54"/>
      <c r="G1" s="55"/>
      <c r="H1" s="132" t="s">
        <v>0</v>
      </c>
      <c r="I1" s="133"/>
      <c r="J1" s="133"/>
      <c r="K1" s="59" t="s">
        <v>1</v>
      </c>
      <c r="L1" s="61" t="s">
        <v>2</v>
      </c>
      <c r="M1" s="61"/>
      <c r="N1" s="61"/>
      <c r="O1" s="61"/>
      <c r="P1" s="134" t="s">
        <v>3</v>
      </c>
      <c r="Q1" s="135"/>
      <c r="R1" s="136"/>
      <c r="S1" s="61" t="s">
        <v>4</v>
      </c>
      <c r="T1" s="59" t="s">
        <v>5</v>
      </c>
      <c r="U1" s="59"/>
      <c r="V1" s="59"/>
      <c r="W1" s="61" t="s">
        <v>6</v>
      </c>
      <c r="X1" s="61"/>
      <c r="Y1" s="61"/>
      <c r="Z1" s="137" t="s">
        <v>7</v>
      </c>
      <c r="AA1" s="137"/>
      <c r="AB1" s="137"/>
      <c r="AC1" s="61" t="s">
        <v>8</v>
      </c>
      <c r="AD1" s="61"/>
      <c r="AE1" s="61"/>
      <c r="AF1" s="100" t="s">
        <v>9</v>
      </c>
      <c r="AG1" s="100"/>
      <c r="AH1" s="103" t="s">
        <v>10</v>
      </c>
      <c r="AI1" s="84" t="s">
        <v>11</v>
      </c>
      <c r="AJ1" s="84"/>
      <c r="AM1" s="18" t="s">
        <v>12</v>
      </c>
    </row>
    <row r="2" spans="1:39" s="8" customFormat="1">
      <c r="A2" s="13"/>
      <c r="B2" s="14" t="s">
        <v>13</v>
      </c>
      <c r="C2" s="14" t="s">
        <v>14</v>
      </c>
      <c r="D2" s="14" t="s">
        <v>15</v>
      </c>
      <c r="E2" s="51" t="s">
        <v>13</v>
      </c>
      <c r="F2" s="51" t="s">
        <v>14</v>
      </c>
      <c r="G2" s="51" t="s">
        <v>15</v>
      </c>
      <c r="H2" s="14" t="s">
        <v>13</v>
      </c>
      <c r="I2" s="14" t="s">
        <v>14</v>
      </c>
      <c r="J2" s="14" t="s">
        <v>15</v>
      </c>
      <c r="K2" s="51" t="s">
        <v>13</v>
      </c>
      <c r="L2" s="14" t="s">
        <v>13</v>
      </c>
      <c r="M2" s="14" t="s">
        <v>14</v>
      </c>
      <c r="N2" s="14" t="s">
        <v>15</v>
      </c>
      <c r="O2" s="62" t="s">
        <v>16</v>
      </c>
      <c r="P2" s="51" t="s">
        <v>13</v>
      </c>
      <c r="Q2" s="51" t="s">
        <v>14</v>
      </c>
      <c r="R2" s="51" t="s">
        <v>15</v>
      </c>
      <c r="S2" s="14" t="s">
        <v>13</v>
      </c>
      <c r="T2" s="51" t="s">
        <v>13</v>
      </c>
      <c r="U2" s="51" t="s">
        <v>14</v>
      </c>
      <c r="V2" s="51" t="s">
        <v>15</v>
      </c>
      <c r="W2" s="62" t="s">
        <v>13</v>
      </c>
      <c r="X2" s="62" t="s">
        <v>14</v>
      </c>
      <c r="Y2" s="62" t="s">
        <v>15</v>
      </c>
      <c r="Z2" s="51" t="s">
        <v>13</v>
      </c>
      <c r="AA2" s="51" t="s">
        <v>14</v>
      </c>
      <c r="AB2" s="85" t="s">
        <v>15</v>
      </c>
      <c r="AC2" s="96" t="s">
        <v>13</v>
      </c>
      <c r="AD2" s="92" t="s">
        <v>14</v>
      </c>
      <c r="AE2" s="98" t="s">
        <v>15</v>
      </c>
      <c r="AF2" s="101" t="s">
        <v>13</v>
      </c>
      <c r="AG2" s="92" t="s">
        <v>14</v>
      </c>
      <c r="AH2" s="97" t="s">
        <v>13</v>
      </c>
      <c r="AI2" s="94" t="s">
        <v>13</v>
      </c>
      <c r="AJ2" s="92" t="s">
        <v>14</v>
      </c>
    </row>
    <row r="3" spans="1:39" ht="18">
      <c r="A3" s="19" t="s">
        <v>17</v>
      </c>
      <c r="B3" s="14">
        <f>'30080'!B2</f>
        <v>5000</v>
      </c>
      <c r="C3" s="14">
        <f>'30080'!C2</f>
        <v>8500</v>
      </c>
      <c r="D3" s="14">
        <f>'30080'!D2</f>
        <v>5000</v>
      </c>
      <c r="E3" s="56">
        <f>'40116'!B2</f>
        <v>0</v>
      </c>
      <c r="F3" s="56">
        <f>'40116'!C2</f>
        <v>5200</v>
      </c>
      <c r="G3" s="52">
        <f>'40116'!D2</f>
        <v>6250</v>
      </c>
      <c r="H3" s="21">
        <f>'40117'!B2</f>
        <v>13000</v>
      </c>
      <c r="I3" s="21">
        <f>'40117'!C2</f>
        <v>4875</v>
      </c>
      <c r="J3" s="110">
        <f>'40117'!D2</f>
        <v>10794</v>
      </c>
      <c r="K3" s="60">
        <f>'40118'!B2</f>
        <v>8000</v>
      </c>
      <c r="L3" s="15">
        <f>'40120'!B2</f>
        <v>10000</v>
      </c>
      <c r="M3" s="15">
        <f>'40120'!C2</f>
        <v>45700</v>
      </c>
      <c r="N3" s="15">
        <f>'40120'!D2</f>
        <v>64400</v>
      </c>
      <c r="O3" s="15">
        <f>'40120'!E2</f>
        <v>5000</v>
      </c>
      <c r="P3" s="52">
        <f>'40121'!B2</f>
        <v>10000</v>
      </c>
      <c r="Q3" s="52">
        <f>'40121'!C2</f>
        <v>17390</v>
      </c>
      <c r="R3" s="52">
        <f>'40121'!D2</f>
        <v>5000</v>
      </c>
      <c r="S3" s="15">
        <f>'40122'!B2</f>
        <v>7800</v>
      </c>
      <c r="T3" s="60">
        <f>'40123'!B2</f>
        <v>0</v>
      </c>
      <c r="U3" s="60">
        <f>'40123'!C2</f>
        <v>0</v>
      </c>
      <c r="V3" s="60">
        <f>'40123'!D2</f>
        <v>0</v>
      </c>
      <c r="W3" s="15">
        <f>'40124'!B2</f>
        <v>10000</v>
      </c>
      <c r="X3" s="15">
        <f>'40124'!C2</f>
        <v>3200</v>
      </c>
      <c r="Y3" s="74">
        <f>'40124'!D2</f>
        <v>5200</v>
      </c>
      <c r="Z3" s="81">
        <f>'40125'!B2</f>
        <v>0</v>
      </c>
      <c r="AA3" s="82">
        <f>'40125'!C2</f>
        <v>0</v>
      </c>
      <c r="AB3" s="86">
        <f>'40125'!D2</f>
        <v>0</v>
      </c>
      <c r="AC3" s="97">
        <f>'40126'!B2</f>
        <v>5500</v>
      </c>
      <c r="AD3" s="93">
        <f>'40126'!C2</f>
        <v>15000</v>
      </c>
      <c r="AE3" s="99">
        <f>'40126'!D2</f>
        <v>14125</v>
      </c>
      <c r="AF3" s="102">
        <f>'40127'!B2</f>
        <v>6500</v>
      </c>
      <c r="AG3" s="93">
        <f>'40127'!C2</f>
        <v>17200</v>
      </c>
      <c r="AH3" s="97">
        <f>'40128'!B2</f>
        <v>8125</v>
      </c>
      <c r="AI3" s="95">
        <f>'40129'!B2</f>
        <v>0</v>
      </c>
      <c r="AJ3" s="93">
        <f>'40129'!C2</f>
        <v>0</v>
      </c>
      <c r="AM3" s="20">
        <f t="shared" ref="AM3:AM16" si="0">SUM(B3:AB3)-F3+AC3+AF3+AH3+AI3</f>
        <v>265234</v>
      </c>
    </row>
    <row r="4" spans="1:39" ht="18">
      <c r="A4" s="19" t="s">
        <v>18</v>
      </c>
      <c r="B4" s="14">
        <f>'30080'!B3</f>
        <v>5000</v>
      </c>
      <c r="C4" s="14">
        <f>'30080'!C3</f>
        <v>8500</v>
      </c>
      <c r="D4" s="14">
        <f>'30080'!D3</f>
        <v>5000</v>
      </c>
      <c r="E4" s="56">
        <f>'40116'!B3</f>
        <v>0</v>
      </c>
      <c r="F4" s="56">
        <f>'40116'!C3</f>
        <v>11350</v>
      </c>
      <c r="G4" s="52">
        <f>'40116'!D3</f>
        <v>2700</v>
      </c>
      <c r="H4" s="21">
        <f>'40117'!B3</f>
        <v>13000</v>
      </c>
      <c r="I4" s="21">
        <f>'40117'!C3</f>
        <v>0</v>
      </c>
      <c r="J4" s="110">
        <f>'40117'!D3</f>
        <v>14041</v>
      </c>
      <c r="K4" s="60">
        <f>'40118'!B3</f>
        <v>8000</v>
      </c>
      <c r="L4" s="15">
        <f>'40120'!B3</f>
        <v>10000</v>
      </c>
      <c r="M4" s="15">
        <f>'40120'!C3</f>
        <v>51700</v>
      </c>
      <c r="N4" s="15">
        <f>'40120'!D3</f>
        <v>68200</v>
      </c>
      <c r="O4" s="15">
        <f>'40120'!E3</f>
        <v>5000</v>
      </c>
      <c r="P4" s="52">
        <f>'40121'!B3</f>
        <v>10000</v>
      </c>
      <c r="Q4" s="52">
        <f>'40121'!C3</f>
        <v>18171</v>
      </c>
      <c r="R4" s="52">
        <f>'40121'!D3</f>
        <v>5000</v>
      </c>
      <c r="S4" s="15">
        <f>'40122'!B3</f>
        <v>7800</v>
      </c>
      <c r="T4" s="60">
        <f>'40123'!B3</f>
        <v>0</v>
      </c>
      <c r="U4" s="60">
        <f>'40123'!C3</f>
        <v>0</v>
      </c>
      <c r="V4" s="60">
        <f>'40123'!D3</f>
        <v>0</v>
      </c>
      <c r="W4" s="15">
        <f>'40124'!B3</f>
        <v>10000</v>
      </c>
      <c r="X4" s="15">
        <f>'40124'!C3</f>
        <v>68100</v>
      </c>
      <c r="Y4" s="74">
        <f>'40124'!D3</f>
        <v>8400</v>
      </c>
      <c r="Z4" s="81">
        <f>'40125'!B3</f>
        <v>15000</v>
      </c>
      <c r="AA4" s="82">
        <v>42800</v>
      </c>
      <c r="AB4" s="86">
        <f>'40125'!D3</f>
        <v>72800</v>
      </c>
      <c r="AC4" s="97">
        <f>'40126'!B3</f>
        <v>5500</v>
      </c>
      <c r="AD4" s="93">
        <f>'40126'!C3</f>
        <v>15000</v>
      </c>
      <c r="AE4" s="99">
        <f>'40126'!D3</f>
        <v>14125</v>
      </c>
      <c r="AF4" s="102">
        <f>'40127'!B3</f>
        <v>6500</v>
      </c>
      <c r="AG4" s="93">
        <f>'40127'!C3</f>
        <v>21650</v>
      </c>
      <c r="AH4" s="97">
        <f>'40128'!B3</f>
        <v>8775</v>
      </c>
      <c r="AI4" s="95">
        <f>'40129'!B3</f>
        <v>0</v>
      </c>
      <c r="AJ4" s="93">
        <f>'40129'!C3</f>
        <v>0</v>
      </c>
      <c r="AM4" s="20">
        <f t="shared" si="0"/>
        <v>469987</v>
      </c>
    </row>
    <row r="5" spans="1:39" ht="18">
      <c r="A5" s="19" t="s">
        <v>19</v>
      </c>
      <c r="B5" s="14">
        <f>'30080'!B4</f>
        <v>5000</v>
      </c>
      <c r="C5" s="14">
        <f>'30080'!C4</f>
        <v>8500</v>
      </c>
      <c r="D5" s="14">
        <f>'30080'!D4</f>
        <v>5000</v>
      </c>
      <c r="E5" s="56">
        <f>'40116'!B4</f>
        <v>0</v>
      </c>
      <c r="F5" s="56">
        <f>'40116'!C4</f>
        <v>6800</v>
      </c>
      <c r="G5" s="52">
        <f>'40116'!D4</f>
        <v>19700</v>
      </c>
      <c r="H5" s="21">
        <f>'40117'!B4</f>
        <v>13000</v>
      </c>
      <c r="I5" s="21">
        <f>'40117'!C4</f>
        <v>26295</v>
      </c>
      <c r="J5" s="110">
        <f>'40117'!D4</f>
        <v>3899</v>
      </c>
      <c r="K5" s="60">
        <f>'40118'!B4</f>
        <v>8000</v>
      </c>
      <c r="L5" s="15">
        <f>'40120'!B4</f>
        <v>10000</v>
      </c>
      <c r="M5" s="15">
        <f>'40120'!C4</f>
        <v>54800</v>
      </c>
      <c r="N5" s="15">
        <f>'40120'!D4</f>
        <v>90800</v>
      </c>
      <c r="O5" s="15">
        <f>'40120'!E4</f>
        <v>5000</v>
      </c>
      <c r="P5" s="52">
        <f>'40121'!B4</f>
        <v>10000</v>
      </c>
      <c r="Q5" s="52">
        <f>'40121'!C4</f>
        <v>83733</v>
      </c>
      <c r="R5" s="52">
        <f>'40121'!D4</f>
        <v>5000</v>
      </c>
      <c r="S5" s="15">
        <f>'40122'!B4</f>
        <v>7800</v>
      </c>
      <c r="T5" s="60">
        <f>'40123'!B4</f>
        <v>0</v>
      </c>
      <c r="U5" s="60">
        <f>'40123'!C4</f>
        <v>0</v>
      </c>
      <c r="V5" s="60">
        <f>'40123'!D4</f>
        <v>0</v>
      </c>
      <c r="W5" s="15">
        <f>'40124'!B4</f>
        <v>10000</v>
      </c>
      <c r="X5" s="15">
        <f>'40124'!C4</f>
        <v>3200</v>
      </c>
      <c r="Y5" s="74">
        <f>'40124'!D4</f>
        <v>5400</v>
      </c>
      <c r="Z5" s="81">
        <f>'40125'!B4</f>
        <v>0</v>
      </c>
      <c r="AA5" s="82">
        <f>'40125'!C4</f>
        <v>0</v>
      </c>
      <c r="AB5" s="86">
        <f>'40125'!D4</f>
        <v>0</v>
      </c>
      <c r="AC5" s="97">
        <f>'40126'!B4</f>
        <v>5500</v>
      </c>
      <c r="AD5" s="93">
        <f>'40126'!C4</f>
        <v>15000</v>
      </c>
      <c r="AE5" s="99">
        <f>'40126'!D4</f>
        <v>14125</v>
      </c>
      <c r="AF5" s="102">
        <f>'40127'!B4</f>
        <v>6500</v>
      </c>
      <c r="AG5" s="93">
        <f>'40127'!C4</f>
        <v>20750</v>
      </c>
      <c r="AH5" s="97">
        <f>'40128'!B4</f>
        <v>9100</v>
      </c>
      <c r="AI5" s="95">
        <f>'40129'!B4</f>
        <v>0</v>
      </c>
      <c r="AJ5" s="93">
        <f>'40129'!C4</f>
        <v>0</v>
      </c>
      <c r="AM5" s="20">
        <f t="shared" si="0"/>
        <v>396227</v>
      </c>
    </row>
    <row r="6" spans="1:39" ht="18">
      <c r="A6" s="19" t="s">
        <v>20</v>
      </c>
      <c r="B6" s="14">
        <f>'30080'!B5</f>
        <v>5000</v>
      </c>
      <c r="C6" s="14">
        <f>'30080'!C5</f>
        <v>23550</v>
      </c>
      <c r="D6" s="14">
        <f>'30080'!D5</f>
        <v>5000</v>
      </c>
      <c r="E6" s="56">
        <f>'40116'!B5</f>
        <v>0</v>
      </c>
      <c r="F6" s="56">
        <f>'40116'!C5</f>
        <v>7100</v>
      </c>
      <c r="G6" s="52">
        <f>'40116'!D5</f>
        <v>26900</v>
      </c>
      <c r="H6" s="21">
        <f>'40117'!B5</f>
        <v>13000</v>
      </c>
      <c r="I6" s="21">
        <f>'40117'!C5</f>
        <v>0</v>
      </c>
      <c r="J6" s="110">
        <f>'40117'!D5</f>
        <v>60186</v>
      </c>
      <c r="K6" s="60">
        <f>'40118'!B5</f>
        <v>8000</v>
      </c>
      <c r="L6" s="15">
        <f>'40120'!B5</f>
        <v>10000</v>
      </c>
      <c r="M6" s="15">
        <f>'40120'!C5</f>
        <v>115400</v>
      </c>
      <c r="N6" s="15">
        <f>'40120'!D5</f>
        <v>184400</v>
      </c>
      <c r="O6" s="15">
        <f>'40120'!E5</f>
        <v>5000</v>
      </c>
      <c r="P6" s="52">
        <f>'40121'!B5</f>
        <v>10000</v>
      </c>
      <c r="Q6" s="52">
        <f>'40121'!C5</f>
        <v>116903</v>
      </c>
      <c r="R6" s="52">
        <f>'40121'!D5</f>
        <v>5000</v>
      </c>
      <c r="S6" s="15">
        <f>'40122'!B5</f>
        <v>18850</v>
      </c>
      <c r="T6" s="60">
        <f>'40123'!B5</f>
        <v>0</v>
      </c>
      <c r="U6" s="60">
        <f>'40123'!C5</f>
        <v>0</v>
      </c>
      <c r="V6" s="60">
        <f>'40123'!D5</f>
        <v>0</v>
      </c>
      <c r="W6" s="15">
        <f>'40124'!B5</f>
        <v>10000</v>
      </c>
      <c r="X6" s="15">
        <f>'40124'!C5</f>
        <v>3200</v>
      </c>
      <c r="Y6" s="74">
        <f>'40124'!D5</f>
        <v>6000</v>
      </c>
      <c r="Z6" s="81">
        <f>'40125'!B5</f>
        <v>0</v>
      </c>
      <c r="AA6" s="82">
        <f>'40125'!C5</f>
        <v>0</v>
      </c>
      <c r="AB6" s="86">
        <f>'40125'!D5</f>
        <v>0</v>
      </c>
      <c r="AC6" s="97">
        <f>'40126'!B5</f>
        <v>5500</v>
      </c>
      <c r="AD6" s="93">
        <f>'40126'!C5</f>
        <v>20000</v>
      </c>
      <c r="AE6" s="99">
        <f>'40126'!D5</f>
        <v>23675</v>
      </c>
      <c r="AF6" s="102">
        <f>'40127'!B5</f>
        <v>6500</v>
      </c>
      <c r="AG6" s="93">
        <f>'40127'!C5</f>
        <v>36200</v>
      </c>
      <c r="AH6" s="97">
        <f>'40128'!B5</f>
        <v>15600</v>
      </c>
      <c r="AI6" s="95">
        <f>'40129'!B5</f>
        <v>0</v>
      </c>
      <c r="AJ6" s="93">
        <f>'40129'!C5</f>
        <v>0</v>
      </c>
      <c r="AM6" s="20">
        <f t="shared" si="0"/>
        <v>653989</v>
      </c>
    </row>
    <row r="7" spans="1:39" ht="18">
      <c r="A7" s="19" t="s">
        <v>21</v>
      </c>
      <c r="B7" s="14">
        <f>'30080'!B6</f>
        <v>5000</v>
      </c>
      <c r="C7" s="14">
        <f>'30080'!C6</f>
        <v>8500</v>
      </c>
      <c r="D7" s="14">
        <f>'30080'!D6</f>
        <v>5000</v>
      </c>
      <c r="E7" s="56">
        <f>'40116'!B6</f>
        <v>0</v>
      </c>
      <c r="F7" s="56">
        <f>'40116'!C6</f>
        <v>1300</v>
      </c>
      <c r="G7" s="52">
        <f>'40116'!D6</f>
        <v>2700</v>
      </c>
      <c r="H7" s="21">
        <f>'40117'!B6</f>
        <v>13000</v>
      </c>
      <c r="I7" s="21">
        <f>'40117'!C6</f>
        <v>0</v>
      </c>
      <c r="J7" s="110">
        <f>'40117'!D6</f>
        <v>21609</v>
      </c>
      <c r="K7" s="60">
        <f>'40118'!B6</f>
        <v>8000</v>
      </c>
      <c r="L7" s="15">
        <f>'40120'!B6</f>
        <v>10000</v>
      </c>
      <c r="M7" s="15">
        <f>'40120'!C6</f>
        <v>42600</v>
      </c>
      <c r="N7" s="15">
        <f>'40120'!D6</f>
        <v>59500</v>
      </c>
      <c r="O7" s="15">
        <f>'40120'!E6</f>
        <v>5000</v>
      </c>
      <c r="P7" s="52">
        <f>'40121'!B6</f>
        <v>10000</v>
      </c>
      <c r="Q7" s="52">
        <f>'40121'!C6</f>
        <v>50561</v>
      </c>
      <c r="R7" s="52">
        <f>'40121'!D6</f>
        <v>5000</v>
      </c>
      <c r="S7" s="15">
        <f>'40122'!B6</f>
        <v>7800</v>
      </c>
      <c r="T7" s="60">
        <f>'40123'!B6</f>
        <v>0</v>
      </c>
      <c r="U7" s="60">
        <f>'40123'!C6</f>
        <v>0</v>
      </c>
      <c r="V7" s="60">
        <f>'40123'!D6</f>
        <v>0</v>
      </c>
      <c r="W7" s="15">
        <f>'40124'!B6</f>
        <v>10000</v>
      </c>
      <c r="X7" s="15">
        <f>'40124'!C6</f>
        <v>60300</v>
      </c>
      <c r="Y7" s="74">
        <f>'40124'!D6</f>
        <v>10000</v>
      </c>
      <c r="Z7" s="81">
        <f>'40125'!B6</f>
        <v>0</v>
      </c>
      <c r="AA7" s="82">
        <f>'40125'!C6</f>
        <v>0</v>
      </c>
      <c r="AB7" s="86">
        <f>'40125'!D6</f>
        <v>0</v>
      </c>
      <c r="AC7" s="97">
        <f>'40126'!B6</f>
        <v>5500</v>
      </c>
      <c r="AD7" s="93">
        <f>'40126'!C6</f>
        <v>15000</v>
      </c>
      <c r="AE7" s="99">
        <f>'40126'!D6</f>
        <v>14125</v>
      </c>
      <c r="AF7" s="102">
        <f>'40127'!B6</f>
        <v>6500</v>
      </c>
      <c r="AG7" s="93">
        <f>'40127'!C6</f>
        <v>12850</v>
      </c>
      <c r="AH7" s="97">
        <f>'40128'!B6</f>
        <v>7800</v>
      </c>
      <c r="AI7" s="95">
        <f>'40129'!B6</f>
        <v>0</v>
      </c>
      <c r="AJ7" s="93">
        <f>'40129'!C6</f>
        <v>0</v>
      </c>
      <c r="AM7" s="20">
        <f t="shared" si="0"/>
        <v>354370</v>
      </c>
    </row>
    <row r="8" spans="1:39" ht="18">
      <c r="A8" s="19" t="s">
        <v>22</v>
      </c>
      <c r="B8" s="14">
        <f>'30080'!B7</f>
        <v>5000</v>
      </c>
      <c r="C8" s="14">
        <f>'30080'!C7</f>
        <v>8500</v>
      </c>
      <c r="D8" s="14">
        <f>'30080'!D7</f>
        <v>5000</v>
      </c>
      <c r="E8" s="56">
        <f>'40116'!B7</f>
        <v>0</v>
      </c>
      <c r="F8" s="56">
        <f>'40116'!C7</f>
        <v>8100</v>
      </c>
      <c r="G8" s="52">
        <f>'40116'!D7</f>
        <v>3550</v>
      </c>
      <c r="H8" s="21">
        <f>'40117'!B7</f>
        <v>13000</v>
      </c>
      <c r="I8" s="21">
        <f>'40117'!C7</f>
        <v>0</v>
      </c>
      <c r="J8" s="110">
        <f>'40117'!D7</f>
        <v>20303</v>
      </c>
      <c r="K8" s="60">
        <f>'40118'!B7</f>
        <v>8000</v>
      </c>
      <c r="L8" s="15">
        <f>'40120'!B7</f>
        <v>10000</v>
      </c>
      <c r="M8" s="15">
        <f>'40120'!C7</f>
        <v>39600</v>
      </c>
      <c r="N8" s="15">
        <f>'40120'!D7</f>
        <v>58600</v>
      </c>
      <c r="O8" s="15">
        <f>'40120'!E7</f>
        <v>5000</v>
      </c>
      <c r="P8" s="52">
        <f>'40121'!B7</f>
        <v>10000</v>
      </c>
      <c r="Q8" s="52">
        <f>'40121'!C7</f>
        <v>17390</v>
      </c>
      <c r="R8" s="52">
        <f>'40121'!D7</f>
        <v>5000</v>
      </c>
      <c r="S8" s="15">
        <f>'40122'!B7</f>
        <v>7800</v>
      </c>
      <c r="T8" s="60">
        <f>'40123'!B7</f>
        <v>0</v>
      </c>
      <c r="U8" s="60">
        <f>'40123'!C7</f>
        <v>0</v>
      </c>
      <c r="V8" s="60">
        <f>'40123'!D7</f>
        <v>0</v>
      </c>
      <c r="W8" s="15">
        <f>'40124'!B7</f>
        <v>10000</v>
      </c>
      <c r="X8" s="15">
        <f>'40124'!C7</f>
        <v>3200</v>
      </c>
      <c r="Y8" s="74">
        <f>'40124'!D7</f>
        <v>5850</v>
      </c>
      <c r="Z8" s="81">
        <f>'40125'!B7</f>
        <v>0</v>
      </c>
      <c r="AA8" s="82">
        <f>'40125'!C7</f>
        <v>0</v>
      </c>
      <c r="AB8" s="86">
        <f>'40125'!D7</f>
        <v>0</v>
      </c>
      <c r="AC8" s="97">
        <f>'40126'!B7</f>
        <v>5500</v>
      </c>
      <c r="AD8" s="93">
        <f>'40126'!C7</f>
        <v>15000</v>
      </c>
      <c r="AE8" s="99">
        <f>'40126'!D7</f>
        <v>14125</v>
      </c>
      <c r="AF8" s="102">
        <f>'40127'!B7</f>
        <v>6500</v>
      </c>
      <c r="AG8" s="93">
        <f>'40127'!C7</f>
        <v>16950</v>
      </c>
      <c r="AH8" s="97">
        <f>'40128'!B7</f>
        <v>7475</v>
      </c>
      <c r="AI8" s="95">
        <f>'40129'!B7</f>
        <v>0</v>
      </c>
      <c r="AJ8" s="93">
        <f>'40129'!C7</f>
        <v>0</v>
      </c>
      <c r="AM8" s="20">
        <f t="shared" si="0"/>
        <v>255268</v>
      </c>
    </row>
    <row r="9" spans="1:39" ht="18">
      <c r="A9" s="19" t="s">
        <v>23</v>
      </c>
      <c r="B9" s="14">
        <f>'30080'!B8</f>
        <v>5000</v>
      </c>
      <c r="C9" s="14">
        <f>'30080'!C8</f>
        <v>10650</v>
      </c>
      <c r="D9" s="14">
        <f>'30080'!D8</f>
        <v>5000</v>
      </c>
      <c r="E9" s="56">
        <f>'40116'!B8</f>
        <v>0</v>
      </c>
      <c r="F9" s="56">
        <f>'40116'!C8</f>
        <v>12100</v>
      </c>
      <c r="G9" s="52">
        <f>'40116'!D8</f>
        <v>3550</v>
      </c>
      <c r="H9" s="21">
        <f>'40117'!B8</f>
        <v>13000</v>
      </c>
      <c r="I9" s="21">
        <f>'40117'!C8</f>
        <v>0</v>
      </c>
      <c r="J9" s="110">
        <f>'40117'!D8</f>
        <v>51695</v>
      </c>
      <c r="K9" s="60">
        <f>'40118'!B8</f>
        <v>8000</v>
      </c>
      <c r="L9" s="15">
        <f>'40120'!B8</f>
        <v>10000</v>
      </c>
      <c r="M9" s="15">
        <f>'40120'!C8</f>
        <v>101800</v>
      </c>
      <c r="N9" s="15">
        <f>'40120'!D8</f>
        <v>117000</v>
      </c>
      <c r="O9" s="15">
        <f>'40120'!E8</f>
        <v>5000</v>
      </c>
      <c r="P9" s="52">
        <f>'40121'!B8</f>
        <v>10000</v>
      </c>
      <c r="Q9" s="52">
        <f>'40121'!C8</f>
        <v>18171</v>
      </c>
      <c r="R9" s="52">
        <f>'40121'!D8</f>
        <v>5000</v>
      </c>
      <c r="S9" s="15">
        <f>'40122'!B8</f>
        <v>11050</v>
      </c>
      <c r="T9" s="60">
        <f>'40123'!B8</f>
        <v>15000</v>
      </c>
      <c r="U9" s="60">
        <f>'40123'!C8</f>
        <v>31750</v>
      </c>
      <c r="V9" s="60">
        <f>'40123'!D8</f>
        <v>10000</v>
      </c>
      <c r="W9" s="15">
        <f>'40124'!B8</f>
        <v>10000</v>
      </c>
      <c r="X9" s="15">
        <f>'40124'!C8</f>
        <v>68100</v>
      </c>
      <c r="Y9" s="74">
        <f>'40124'!D8</f>
        <v>10150</v>
      </c>
      <c r="Z9" s="81">
        <f>'40125'!B8</f>
        <v>0</v>
      </c>
      <c r="AA9" s="82">
        <f>'40125'!C8</f>
        <v>0</v>
      </c>
      <c r="AB9" s="86">
        <f>'40125'!D8</f>
        <v>0</v>
      </c>
      <c r="AC9" s="97">
        <f>'40126'!B8</f>
        <v>5500</v>
      </c>
      <c r="AD9" s="93">
        <f>'40126'!C8</f>
        <v>15000</v>
      </c>
      <c r="AE9" s="99">
        <f>'40126'!D8</f>
        <v>14125</v>
      </c>
      <c r="AF9" s="102">
        <f>'40127'!B8</f>
        <v>6500</v>
      </c>
      <c r="AG9" s="93">
        <f>'40127'!C8</f>
        <v>60950</v>
      </c>
      <c r="AH9" s="97">
        <f>'40128'!B8</f>
        <v>13975</v>
      </c>
      <c r="AI9" s="95">
        <f>'40129'!B8</f>
        <v>36000</v>
      </c>
      <c r="AJ9" s="93">
        <f>'40129'!C8</f>
        <v>36100</v>
      </c>
      <c r="AM9" s="20">
        <f t="shared" si="0"/>
        <v>581891</v>
      </c>
    </row>
    <row r="10" spans="1:39" ht="18">
      <c r="A10" s="19" t="s">
        <v>24</v>
      </c>
      <c r="B10" s="14">
        <f>'30080'!B9</f>
        <v>5000</v>
      </c>
      <c r="C10" s="14">
        <f>'30080'!C9</f>
        <v>8500</v>
      </c>
      <c r="D10" s="14">
        <f>'30080'!D9</f>
        <v>5000</v>
      </c>
      <c r="E10" s="56">
        <f>'40116'!B9</f>
        <v>0</v>
      </c>
      <c r="F10" s="56">
        <f>'40116'!C9</f>
        <v>25250</v>
      </c>
      <c r="G10" s="52">
        <f>'40116'!D9</f>
        <v>11900</v>
      </c>
      <c r="H10" s="21">
        <f>'40117'!B9</f>
        <v>13000</v>
      </c>
      <c r="I10" s="21">
        <f>'40117'!C9</f>
        <v>0</v>
      </c>
      <c r="J10" s="110">
        <f>'40117'!D9</f>
        <v>47933</v>
      </c>
      <c r="K10" s="60">
        <f>'40118'!B9</f>
        <v>8000</v>
      </c>
      <c r="L10" s="15">
        <f>'40120'!B9</f>
        <v>10000</v>
      </c>
      <c r="M10" s="15">
        <f>'40120'!C9</f>
        <v>103300</v>
      </c>
      <c r="N10" s="15">
        <f>'40120'!D9</f>
        <v>153000</v>
      </c>
      <c r="O10" s="15">
        <f>'40120'!E9</f>
        <v>5000</v>
      </c>
      <c r="P10" s="52">
        <f>'40121'!B9</f>
        <v>10000</v>
      </c>
      <c r="Q10" s="52">
        <f>'40121'!C9</f>
        <v>83733</v>
      </c>
      <c r="R10" s="52">
        <f>'40121'!D9</f>
        <v>5000</v>
      </c>
      <c r="S10" s="15">
        <f>'40122'!B9</f>
        <v>14300</v>
      </c>
      <c r="T10" s="60">
        <f>'40123'!B9</f>
        <v>15000</v>
      </c>
      <c r="U10" s="60">
        <f>'40123'!C9</f>
        <v>31750</v>
      </c>
      <c r="V10" s="60">
        <f>'40123'!D9</f>
        <v>10000</v>
      </c>
      <c r="W10" s="15">
        <f>'40124'!B9</f>
        <v>10000</v>
      </c>
      <c r="X10" s="15">
        <f>'40124'!C9</f>
        <v>11000</v>
      </c>
      <c r="Y10" s="74">
        <f>'40124'!D9</f>
        <v>6600</v>
      </c>
      <c r="Z10" s="81">
        <f>'40125'!B9</f>
        <v>0</v>
      </c>
      <c r="AA10" s="82">
        <f>'40125'!C9</f>
        <v>0</v>
      </c>
      <c r="AB10" s="86">
        <f>'40125'!D9</f>
        <v>0</v>
      </c>
      <c r="AC10" s="97">
        <f>'40126'!B9</f>
        <v>5500</v>
      </c>
      <c r="AD10" s="93">
        <f>'40126'!C9</f>
        <v>15000</v>
      </c>
      <c r="AE10" s="99">
        <f>'40126'!D9</f>
        <v>14125</v>
      </c>
      <c r="AF10" s="102">
        <f>'40127'!B9</f>
        <v>6500</v>
      </c>
      <c r="AG10" s="93">
        <f>'40127'!C9</f>
        <v>31750</v>
      </c>
      <c r="AH10" s="97">
        <f>'40128'!B9</f>
        <v>14300</v>
      </c>
      <c r="AI10" s="95">
        <f>'40129'!B9</f>
        <v>0</v>
      </c>
      <c r="AJ10" s="93">
        <f>'40129'!C9</f>
        <v>0</v>
      </c>
      <c r="AM10" s="20">
        <f t="shared" si="0"/>
        <v>594316</v>
      </c>
    </row>
    <row r="11" spans="1:39" ht="18">
      <c r="A11" s="19" t="s">
        <v>25</v>
      </c>
      <c r="B11" s="14">
        <f>'30080'!B10</f>
        <v>5000</v>
      </c>
      <c r="C11" s="14">
        <f>'30080'!C10</f>
        <v>8500</v>
      </c>
      <c r="D11" s="14">
        <f>'30080'!D10</f>
        <v>5000</v>
      </c>
      <c r="E11" s="56">
        <f>'40116'!B10</f>
        <v>0</v>
      </c>
      <c r="F11" s="56">
        <f>'40116'!C10</f>
        <v>7200</v>
      </c>
      <c r="G11" s="52">
        <f>'40116'!D10</f>
        <v>6800</v>
      </c>
      <c r="H11" s="21">
        <f>'40117'!B10</f>
        <v>13000</v>
      </c>
      <c r="I11" s="21">
        <f>'40117'!C10</f>
        <v>0</v>
      </c>
      <c r="J11" s="110">
        <f>'40117'!D10</f>
        <v>14458</v>
      </c>
      <c r="K11" s="60">
        <f>'40118'!B10</f>
        <v>8000</v>
      </c>
      <c r="L11" s="15">
        <f>'40120'!B10</f>
        <v>10000</v>
      </c>
      <c r="M11" s="15">
        <f>'40120'!C10</f>
        <v>48700</v>
      </c>
      <c r="N11" s="15">
        <f>'40120'!D10</f>
        <v>67300</v>
      </c>
      <c r="O11" s="15">
        <f>'40120'!E10</f>
        <v>5000</v>
      </c>
      <c r="P11" s="52">
        <f>'40121'!B10</f>
        <v>10000</v>
      </c>
      <c r="Q11" s="52">
        <f>'40121'!C10</f>
        <v>17390</v>
      </c>
      <c r="R11" s="52">
        <f>'40121'!D10</f>
        <v>5000</v>
      </c>
      <c r="S11" s="15">
        <f>'40122'!B10</f>
        <v>7800</v>
      </c>
      <c r="T11" s="60">
        <f>'40123'!B10</f>
        <v>0</v>
      </c>
      <c r="U11" s="60">
        <f>'40123'!C10</f>
        <v>0</v>
      </c>
      <c r="V11" s="60">
        <f>'40123'!D10</f>
        <v>0</v>
      </c>
      <c r="W11" s="15">
        <f>'40124'!B10</f>
        <v>10000</v>
      </c>
      <c r="X11" s="15">
        <f>'40124'!C10</f>
        <v>49900</v>
      </c>
      <c r="Y11" s="74">
        <f>'40124'!D10</f>
        <v>13000</v>
      </c>
      <c r="Z11" s="81">
        <f>'40125'!B10</f>
        <v>0</v>
      </c>
      <c r="AA11" s="82">
        <f>'40125'!C10</f>
        <v>0</v>
      </c>
      <c r="AB11" s="86">
        <f>'40125'!D10</f>
        <v>0</v>
      </c>
      <c r="AC11" s="97">
        <f>'40126'!B10</f>
        <v>5500</v>
      </c>
      <c r="AD11" s="93">
        <f>'40126'!C10</f>
        <v>15000</v>
      </c>
      <c r="AE11" s="99">
        <f>'40126'!D10</f>
        <v>14125</v>
      </c>
      <c r="AF11" s="102">
        <f>'40127'!B10</f>
        <v>6500</v>
      </c>
      <c r="AG11" s="93">
        <f>'40127'!C10</f>
        <v>21500</v>
      </c>
      <c r="AH11" s="97">
        <f>'40128'!B10</f>
        <v>8450</v>
      </c>
      <c r="AI11" s="95">
        <f>'40129'!B10</f>
        <v>0</v>
      </c>
      <c r="AJ11" s="93">
        <f>'40129'!C10</f>
        <v>0</v>
      </c>
      <c r="AM11" s="20">
        <f t="shared" si="0"/>
        <v>325298</v>
      </c>
    </row>
    <row r="12" spans="1:39" ht="18">
      <c r="A12" s="19" t="s">
        <v>26</v>
      </c>
      <c r="B12" s="14">
        <f>'30080'!B11</f>
        <v>5000</v>
      </c>
      <c r="C12" s="14">
        <f>'30080'!C11</f>
        <v>8500</v>
      </c>
      <c r="D12" s="14">
        <f>'30080'!D11</f>
        <v>5000</v>
      </c>
      <c r="E12" s="56">
        <f>'40116'!B11</f>
        <v>0</v>
      </c>
      <c r="F12" s="56">
        <f>'40116'!C11</f>
        <v>11900</v>
      </c>
      <c r="G12" s="52">
        <f>'40116'!D11</f>
        <v>5450</v>
      </c>
      <c r="H12" s="21">
        <f>'40117'!B11</f>
        <v>13000</v>
      </c>
      <c r="I12" s="21">
        <f>'40117'!C11</f>
        <v>0</v>
      </c>
      <c r="J12" s="110">
        <f>'40117'!D11</f>
        <v>17599</v>
      </c>
      <c r="K12" s="60">
        <f>'40118'!B11</f>
        <v>8000</v>
      </c>
      <c r="L12" s="15">
        <f>'40120'!B11</f>
        <v>10000</v>
      </c>
      <c r="M12" s="15">
        <f>'40120'!C11</f>
        <v>45700</v>
      </c>
      <c r="N12" s="15">
        <f>'40120'!D11</f>
        <v>64400</v>
      </c>
      <c r="O12" s="15">
        <f>'40120'!E11</f>
        <v>5000</v>
      </c>
      <c r="P12" s="52">
        <f>'40121'!B11</f>
        <v>10000</v>
      </c>
      <c r="Q12" s="52">
        <f>'40121'!C11</f>
        <v>17390</v>
      </c>
      <c r="R12" s="52">
        <f>'40121'!D11</f>
        <v>5000</v>
      </c>
      <c r="S12" s="15">
        <f>'40122'!B11</f>
        <v>7800</v>
      </c>
      <c r="T12" s="60">
        <f>'40123'!B11</f>
        <v>0</v>
      </c>
      <c r="U12" s="60">
        <f>'40123'!C11</f>
        <v>0</v>
      </c>
      <c r="V12" s="60">
        <f>'40123'!D11</f>
        <v>0</v>
      </c>
      <c r="W12" s="15">
        <f>'40124'!B11</f>
        <v>10000</v>
      </c>
      <c r="X12" s="15">
        <f>'40124'!C11</f>
        <v>60300</v>
      </c>
      <c r="Y12" s="74">
        <f>'40124'!D11</f>
        <v>9800</v>
      </c>
      <c r="Z12" s="81">
        <f>'40125'!B11</f>
        <v>0</v>
      </c>
      <c r="AA12" s="82">
        <f>'40125'!C11</f>
        <v>0</v>
      </c>
      <c r="AB12" s="86">
        <f>'40125'!D11</f>
        <v>0</v>
      </c>
      <c r="AC12" s="97">
        <f>'40126'!B11</f>
        <v>5500</v>
      </c>
      <c r="AD12" s="93">
        <f>'40126'!C11</f>
        <v>15000</v>
      </c>
      <c r="AE12" s="99">
        <f>'40126'!D11</f>
        <v>14125</v>
      </c>
      <c r="AF12" s="102">
        <f>'40127'!B11</f>
        <v>6500</v>
      </c>
      <c r="AG12" s="93">
        <f>'40127'!C11</f>
        <v>34650</v>
      </c>
      <c r="AH12" s="97">
        <f>'40128'!B11</f>
        <v>8125</v>
      </c>
      <c r="AI12" s="95">
        <f>'40129'!B11</f>
        <v>0</v>
      </c>
      <c r="AJ12" s="93">
        <f>'40129'!C11</f>
        <v>0</v>
      </c>
      <c r="AM12" s="20">
        <f t="shared" si="0"/>
        <v>328064</v>
      </c>
    </row>
    <row r="13" spans="1:39" ht="18">
      <c r="A13" s="19" t="s">
        <v>27</v>
      </c>
      <c r="B13" s="14">
        <f>'30080'!B12</f>
        <v>5000</v>
      </c>
      <c r="C13" s="14">
        <f>'30080'!C12</f>
        <v>8500</v>
      </c>
      <c r="D13" s="14">
        <f>'30080'!D12</f>
        <v>5000</v>
      </c>
      <c r="E13" s="56">
        <f>'40116'!B12</f>
        <v>0</v>
      </c>
      <c r="F13" s="56">
        <v>5200</v>
      </c>
      <c r="G13" s="52">
        <v>7100</v>
      </c>
      <c r="H13" s="21">
        <f>'40117'!B12</f>
        <v>13000</v>
      </c>
      <c r="I13" s="21">
        <f>'40117'!C12</f>
        <v>0</v>
      </c>
      <c r="J13" s="110">
        <f>'40117'!D12</f>
        <v>12171</v>
      </c>
      <c r="K13" s="60">
        <f>'40118'!B12</f>
        <v>8000</v>
      </c>
      <c r="L13" s="15">
        <f>'40120'!B12</f>
        <v>10000</v>
      </c>
      <c r="M13" s="15">
        <f>'40120'!C12</f>
        <v>21400</v>
      </c>
      <c r="N13" s="15">
        <f>'40120'!D12</f>
        <v>41000</v>
      </c>
      <c r="O13" s="15">
        <f>'40120'!E12</f>
        <v>5000</v>
      </c>
      <c r="P13" s="52">
        <f>'40121'!B12</f>
        <v>10000</v>
      </c>
      <c r="Q13" s="52">
        <f>'40121'!C12</f>
        <v>18171</v>
      </c>
      <c r="R13" s="52">
        <f>'40121'!D12</f>
        <v>5000</v>
      </c>
      <c r="S13" s="15">
        <f>'40122'!B12</f>
        <v>9750</v>
      </c>
      <c r="T13" s="60">
        <f>'40123'!B12</f>
        <v>0</v>
      </c>
      <c r="U13" s="60">
        <f>'40123'!C12</f>
        <v>0</v>
      </c>
      <c r="V13" s="60">
        <f>'40123'!D12</f>
        <v>0</v>
      </c>
      <c r="W13" s="15">
        <f>'40124'!B12</f>
        <v>10000</v>
      </c>
      <c r="X13" s="15">
        <f>'40124'!C12</f>
        <v>3200</v>
      </c>
      <c r="Y13" s="74">
        <f>'40124'!D12</f>
        <v>6150</v>
      </c>
      <c r="Z13" s="81">
        <f>'40125'!B12</f>
        <v>15000</v>
      </c>
      <c r="AA13" s="82">
        <v>42800</v>
      </c>
      <c r="AB13" s="86">
        <f>'40125'!D12</f>
        <v>72800</v>
      </c>
      <c r="AC13" s="97">
        <f>'40126'!B12</f>
        <v>5500</v>
      </c>
      <c r="AD13" s="93">
        <f>'40126'!C12</f>
        <v>15000</v>
      </c>
      <c r="AE13" s="99">
        <f>'40126'!D12</f>
        <v>14125</v>
      </c>
      <c r="AF13" s="102">
        <f>'40127'!B12</f>
        <v>6500</v>
      </c>
      <c r="AG13" s="93">
        <f>'40127'!C12</f>
        <v>8000</v>
      </c>
      <c r="AH13" s="97">
        <f>'40128'!B12</f>
        <v>5525</v>
      </c>
      <c r="AI13" s="95">
        <f>'40129'!B12</f>
        <v>0</v>
      </c>
      <c r="AJ13" s="93">
        <f>'40129'!C12</f>
        <v>0</v>
      </c>
      <c r="AM13" s="20">
        <f t="shared" si="0"/>
        <v>346567</v>
      </c>
    </row>
    <row r="14" spans="1:39" ht="18">
      <c r="A14" s="19" t="s">
        <v>28</v>
      </c>
      <c r="B14" s="14">
        <f>'30080'!B13</f>
        <v>5000</v>
      </c>
      <c r="C14" s="14">
        <f>'30080'!C13</f>
        <v>8500</v>
      </c>
      <c r="D14" s="14">
        <f>'30080'!D13</f>
        <v>5000</v>
      </c>
      <c r="E14" s="56">
        <f>'40116'!B13</f>
        <v>0</v>
      </c>
      <c r="F14" s="56">
        <f>'40116'!C13</f>
        <v>11900</v>
      </c>
      <c r="G14" s="52">
        <f>'40116'!D13</f>
        <v>7400</v>
      </c>
      <c r="H14" s="21">
        <f>'40117'!B13</f>
        <v>13000</v>
      </c>
      <c r="I14" s="21">
        <f>'40117'!C13</f>
        <v>0</v>
      </c>
      <c r="J14" s="110">
        <f>'40117'!D13</f>
        <v>44403</v>
      </c>
      <c r="K14" s="60">
        <f>'40118'!B13</f>
        <v>8000</v>
      </c>
      <c r="L14" s="15">
        <f>'40120'!B13</f>
        <v>10000</v>
      </c>
      <c r="M14" s="15">
        <f>'40120'!C13</f>
        <v>77500</v>
      </c>
      <c r="N14" s="15">
        <f>'40120'!D13</f>
        <v>109200</v>
      </c>
      <c r="O14" s="15">
        <f>'40120'!E13</f>
        <v>5000</v>
      </c>
      <c r="P14" s="52">
        <f>'40121'!B13</f>
        <v>10000</v>
      </c>
      <c r="Q14" s="52">
        <f>'40121'!C13</f>
        <v>51343</v>
      </c>
      <c r="R14" s="52">
        <f>'40121'!D13</f>
        <v>5000</v>
      </c>
      <c r="S14" s="15">
        <f>'40122'!B13</f>
        <v>18850</v>
      </c>
      <c r="T14" s="60">
        <f>'40123'!B13</f>
        <v>15000</v>
      </c>
      <c r="U14" s="60">
        <f>'40123'!C13</f>
        <v>30250</v>
      </c>
      <c r="V14" s="60">
        <f>'40123'!D13</f>
        <v>10000</v>
      </c>
      <c r="W14" s="15">
        <f>'40124'!B13</f>
        <v>10000</v>
      </c>
      <c r="X14" s="15">
        <f>'40124'!C13</f>
        <v>11000</v>
      </c>
      <c r="Y14" s="74">
        <f>'40124'!D13</f>
        <v>6350</v>
      </c>
      <c r="Z14" s="81">
        <f>'40125'!B13</f>
        <v>0</v>
      </c>
      <c r="AA14" s="82">
        <f>'40125'!C13</f>
        <v>0</v>
      </c>
      <c r="AB14" s="86">
        <f>'40125'!D13</f>
        <v>0</v>
      </c>
      <c r="AC14" s="97">
        <f>'40126'!B13</f>
        <v>5500</v>
      </c>
      <c r="AD14" s="93">
        <f>'40126'!C13</f>
        <v>20000</v>
      </c>
      <c r="AE14" s="99">
        <f>'40126'!D13</f>
        <v>23675</v>
      </c>
      <c r="AF14" s="102">
        <f>'40127'!B13</f>
        <v>6500</v>
      </c>
      <c r="AG14" s="93">
        <f>'40127'!C13</f>
        <v>13000</v>
      </c>
      <c r="AH14" s="97">
        <f>'40128'!B13</f>
        <v>11375</v>
      </c>
      <c r="AI14" s="95">
        <f>'40129'!B13</f>
        <v>0</v>
      </c>
      <c r="AJ14" s="93">
        <f>'40129'!C13</f>
        <v>0</v>
      </c>
      <c r="AM14" s="20">
        <f t="shared" si="0"/>
        <v>484171</v>
      </c>
    </row>
    <row r="15" spans="1:39" ht="18">
      <c r="A15" s="19" t="s">
        <v>29</v>
      </c>
      <c r="B15" s="14">
        <f>'30080'!B14</f>
        <v>5000</v>
      </c>
      <c r="C15" s="14">
        <f>'30080'!C14</f>
        <v>8500</v>
      </c>
      <c r="D15" s="14">
        <f>'30080'!D14</f>
        <v>5000</v>
      </c>
      <c r="E15" s="56">
        <f>'40116'!B14</f>
        <v>0</v>
      </c>
      <c r="F15" s="56">
        <f>'40116'!C14</f>
        <v>11150</v>
      </c>
      <c r="G15" s="52">
        <f>'40116'!D14</f>
        <v>2700</v>
      </c>
      <c r="H15" s="21">
        <f>'40117'!B14</f>
        <v>13000</v>
      </c>
      <c r="I15" s="21">
        <f>'40117'!C14</f>
        <v>0</v>
      </c>
      <c r="J15" s="110">
        <f>'40117'!D14</f>
        <v>10162</v>
      </c>
      <c r="K15" s="60">
        <f>'40118'!B14</f>
        <v>8000</v>
      </c>
      <c r="L15" s="15">
        <f>'40120'!B14</f>
        <v>10000</v>
      </c>
      <c r="M15" s="15">
        <f>'40120'!C14</f>
        <v>30500</v>
      </c>
      <c r="N15" s="15">
        <f>'40120'!D14</f>
        <v>47800</v>
      </c>
      <c r="O15" s="15">
        <f>'40120'!E14</f>
        <v>5000</v>
      </c>
      <c r="P15" s="52">
        <f>'40121'!B14</f>
        <v>10000</v>
      </c>
      <c r="Q15" s="52">
        <f>'40121'!C14</f>
        <v>18171</v>
      </c>
      <c r="R15" s="52">
        <f>'40121'!D14</f>
        <v>5000</v>
      </c>
      <c r="S15" s="15">
        <f>'40122'!B14</f>
        <v>7800</v>
      </c>
      <c r="T15" s="60">
        <f>'40123'!B14</f>
        <v>0</v>
      </c>
      <c r="U15" s="60">
        <f>'40123'!C14</f>
        <v>0</v>
      </c>
      <c r="V15" s="60">
        <f>'40123'!D14</f>
        <v>0</v>
      </c>
      <c r="W15" s="15">
        <f>'40124'!B14</f>
        <v>10000</v>
      </c>
      <c r="X15" s="15">
        <f>'40124'!C14</f>
        <v>49900</v>
      </c>
      <c r="Y15" s="74">
        <f>'40124'!D14</f>
        <v>10000</v>
      </c>
      <c r="Z15" s="81">
        <f>'40125'!B14</f>
        <v>15000</v>
      </c>
      <c r="AA15" s="82">
        <v>42800</v>
      </c>
      <c r="AB15" s="86">
        <f>'40125'!D14</f>
        <v>72800</v>
      </c>
      <c r="AC15" s="97">
        <f>'40126'!B14</f>
        <v>5500</v>
      </c>
      <c r="AD15" s="93">
        <f>'40126'!C14</f>
        <v>15000</v>
      </c>
      <c r="AE15" s="99">
        <f>'40126'!D14</f>
        <v>14125</v>
      </c>
      <c r="AF15" s="102">
        <f>'40127'!B14</f>
        <v>6500</v>
      </c>
      <c r="AG15" s="93">
        <f>'40127'!C14</f>
        <v>12550</v>
      </c>
      <c r="AH15" s="97">
        <f>'40128'!B14</f>
        <v>6500</v>
      </c>
      <c r="AI15" s="95">
        <f>'40129'!B14</f>
        <v>36000</v>
      </c>
      <c r="AJ15" s="93">
        <f>'40129'!C14</f>
        <v>36100</v>
      </c>
      <c r="AM15" s="20">
        <f t="shared" si="0"/>
        <v>441633</v>
      </c>
    </row>
    <row r="16" spans="1:39" ht="18">
      <c r="A16" s="19" t="s">
        <v>30</v>
      </c>
      <c r="B16" s="14">
        <f>'30080'!B15</f>
        <v>5000</v>
      </c>
      <c r="C16" s="14">
        <f>'30080'!C15</f>
        <v>8500</v>
      </c>
      <c r="D16" s="14">
        <f>'30080'!D15</f>
        <v>5000</v>
      </c>
      <c r="E16" s="56">
        <f>'40116'!B15</f>
        <v>0</v>
      </c>
      <c r="F16" s="56">
        <f>'40116'!C15</f>
        <v>28850</v>
      </c>
      <c r="G16" s="52">
        <f>'40116'!D15</f>
        <v>8200</v>
      </c>
      <c r="H16" s="21">
        <f>'40117'!B15</f>
        <v>13000</v>
      </c>
      <c r="I16" s="21">
        <f>'40117'!C15</f>
        <v>0</v>
      </c>
      <c r="J16" s="110">
        <f>'40117'!D15</f>
        <v>55248</v>
      </c>
      <c r="K16" s="60">
        <f>'40118'!B15</f>
        <v>8000</v>
      </c>
      <c r="L16" s="15">
        <f>'40120'!B15</f>
        <v>10000</v>
      </c>
      <c r="M16" s="15">
        <f>'40120'!C15</f>
        <v>107800</v>
      </c>
      <c r="N16" s="15">
        <f>'40120'!D15</f>
        <v>154000</v>
      </c>
      <c r="O16" s="15">
        <f>'40120'!E15</f>
        <v>5000</v>
      </c>
      <c r="P16" s="52">
        <f>'40121'!B15</f>
        <v>10000</v>
      </c>
      <c r="Q16" s="52">
        <f>'40121'!C15</f>
        <v>83733</v>
      </c>
      <c r="R16" s="52">
        <f>'40121'!D15</f>
        <v>5000</v>
      </c>
      <c r="S16" s="15">
        <f>'40122'!B15</f>
        <v>18850</v>
      </c>
      <c r="T16" s="60">
        <f>'40123'!B15</f>
        <v>0</v>
      </c>
      <c r="U16" s="60">
        <f>'40123'!C15</f>
        <v>0</v>
      </c>
      <c r="V16" s="60">
        <f>'40123'!D15</f>
        <v>0</v>
      </c>
      <c r="W16" s="15">
        <f>'40124'!B15</f>
        <v>10000</v>
      </c>
      <c r="X16" s="15">
        <f>'40124'!C15</f>
        <v>11000</v>
      </c>
      <c r="Y16" s="74">
        <f>'40124'!D15</f>
        <v>6100</v>
      </c>
      <c r="Z16" s="81">
        <f>'40125'!B15</f>
        <v>0</v>
      </c>
      <c r="AA16" s="82" t="s">
        <v>31</v>
      </c>
      <c r="AB16" s="86">
        <f>'40125'!D15</f>
        <v>0</v>
      </c>
      <c r="AC16" s="97">
        <f>'40126'!B15</f>
        <v>5500</v>
      </c>
      <c r="AD16" s="93">
        <f>'40126'!C15</f>
        <v>15000</v>
      </c>
      <c r="AE16" s="99">
        <f>'40126'!D15</f>
        <v>14125</v>
      </c>
      <c r="AF16" s="102">
        <f>'40127'!B15</f>
        <v>6500</v>
      </c>
      <c r="AG16" s="93">
        <f>'40127'!C15</f>
        <v>44000</v>
      </c>
      <c r="AH16" s="97">
        <f>'40128'!B15</f>
        <v>14625</v>
      </c>
      <c r="AI16" s="95">
        <f>'40129'!B15</f>
        <v>0</v>
      </c>
      <c r="AJ16" s="93">
        <f>'40129'!C15</f>
        <v>0</v>
      </c>
      <c r="AM16" s="20">
        <f t="shared" si="0"/>
        <v>551056</v>
      </c>
    </row>
    <row r="17" spans="1:43">
      <c r="AE17" s="46"/>
      <c r="AF17" s="22"/>
      <c r="AQ17" s="47">
        <f>SUM(AM3:AM16)</f>
        <v>6048071</v>
      </c>
    </row>
    <row r="19" spans="1:43">
      <c r="A19" s="23" t="s">
        <v>32</v>
      </c>
    </row>
    <row r="20" spans="1:43">
      <c r="A20" s="91" t="s">
        <v>33</v>
      </c>
    </row>
    <row r="21" spans="1:43">
      <c r="A21" s="71" t="s">
        <v>34</v>
      </c>
    </row>
  </sheetData>
  <sortState xmlns:xlrd2="http://schemas.microsoft.com/office/spreadsheetml/2017/richdata2" ref="A3:A16">
    <sortCondition ref="A2"/>
  </sortState>
  <mergeCells count="3">
    <mergeCell ref="H1:J1"/>
    <mergeCell ref="P1:R1"/>
    <mergeCell ref="Z1:A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8"/>
  <sheetViews>
    <sheetView topLeftCell="C1" zoomScale="75" workbookViewId="0"/>
  </sheetViews>
  <sheetFormatPr defaultColWidth="11" defaultRowHeight="15.6"/>
  <cols>
    <col min="1" max="1" width="29.59765625" customWidth="1"/>
    <col min="9" max="9" width="16.796875" customWidth="1"/>
  </cols>
  <sheetData>
    <row r="1" spans="1:12">
      <c r="A1" s="4" t="s">
        <v>168</v>
      </c>
      <c r="B1" t="s">
        <v>98</v>
      </c>
      <c r="C1" t="s">
        <v>100</v>
      </c>
      <c r="D1" s="5" t="s">
        <v>109</v>
      </c>
      <c r="J1" t="s">
        <v>169</v>
      </c>
      <c r="K1" t="s">
        <v>170</v>
      </c>
      <c r="L1" t="s">
        <v>159</v>
      </c>
    </row>
    <row r="2" spans="1:12">
      <c r="A2" t="s">
        <v>17</v>
      </c>
      <c r="B2">
        <v>10000</v>
      </c>
      <c r="C2">
        <v>3200</v>
      </c>
      <c r="D2" s="5">
        <v>5200</v>
      </c>
      <c r="E2" s="9">
        <f>SUM(B2:D2)</f>
        <v>18400</v>
      </c>
      <c r="I2" t="s">
        <v>17</v>
      </c>
      <c r="J2">
        <f>Q22</f>
        <v>0</v>
      </c>
      <c r="K2">
        <f>M42</f>
        <v>18400</v>
      </c>
      <c r="L2">
        <f>J2+K2</f>
        <v>18400</v>
      </c>
    </row>
    <row r="3" spans="1:12">
      <c r="A3" t="s">
        <v>18</v>
      </c>
      <c r="B3">
        <v>10000</v>
      </c>
      <c r="C3">
        <v>68100</v>
      </c>
      <c r="D3" s="5">
        <v>8400</v>
      </c>
      <c r="E3" s="9">
        <f t="shared" ref="E3:E15" si="0">SUM(B3:D3)</f>
        <v>86500</v>
      </c>
      <c r="I3" t="s">
        <v>18</v>
      </c>
      <c r="J3">
        <f t="shared" ref="J3:J15" si="1">Q23</f>
        <v>67900</v>
      </c>
      <c r="K3">
        <f t="shared" ref="K3:K15" si="2">M43</f>
        <v>18600</v>
      </c>
      <c r="L3">
        <f t="shared" ref="L3:L15" si="3">J3+K3</f>
        <v>86500</v>
      </c>
    </row>
    <row r="4" spans="1:12">
      <c r="A4" t="s">
        <v>97</v>
      </c>
      <c r="B4">
        <v>10000</v>
      </c>
      <c r="C4">
        <v>3200</v>
      </c>
      <c r="D4" s="5">
        <v>5400</v>
      </c>
      <c r="E4" s="9">
        <f t="shared" si="0"/>
        <v>18600</v>
      </c>
      <c r="I4" t="s">
        <v>97</v>
      </c>
      <c r="J4">
        <f t="shared" si="1"/>
        <v>0</v>
      </c>
      <c r="K4">
        <f t="shared" si="2"/>
        <v>18600</v>
      </c>
      <c r="L4">
        <f t="shared" si="3"/>
        <v>18600</v>
      </c>
    </row>
    <row r="5" spans="1:12">
      <c r="A5" t="s">
        <v>20</v>
      </c>
      <c r="B5">
        <v>10000</v>
      </c>
      <c r="C5">
        <v>3200</v>
      </c>
      <c r="D5" s="5">
        <v>6000</v>
      </c>
      <c r="E5" s="9">
        <f t="shared" si="0"/>
        <v>19200</v>
      </c>
      <c r="I5" t="s">
        <v>20</v>
      </c>
      <c r="J5">
        <f t="shared" si="1"/>
        <v>0</v>
      </c>
      <c r="K5">
        <f t="shared" si="2"/>
        <v>19200</v>
      </c>
      <c r="L5">
        <f t="shared" si="3"/>
        <v>19200</v>
      </c>
    </row>
    <row r="6" spans="1:12">
      <c r="A6" t="s">
        <v>21</v>
      </c>
      <c r="B6">
        <v>10000</v>
      </c>
      <c r="C6">
        <v>60300</v>
      </c>
      <c r="D6" s="5">
        <v>10000</v>
      </c>
      <c r="E6" s="9">
        <f t="shared" si="0"/>
        <v>80300</v>
      </c>
      <c r="I6" t="s">
        <v>21</v>
      </c>
      <c r="J6">
        <f t="shared" si="1"/>
        <v>69400</v>
      </c>
      <c r="K6">
        <f t="shared" si="2"/>
        <v>10900</v>
      </c>
      <c r="L6">
        <f t="shared" si="3"/>
        <v>80300</v>
      </c>
    </row>
    <row r="7" spans="1:12">
      <c r="A7" t="s">
        <v>22</v>
      </c>
      <c r="B7">
        <v>10000</v>
      </c>
      <c r="C7">
        <v>3200</v>
      </c>
      <c r="D7" s="5">
        <v>5850</v>
      </c>
      <c r="E7" s="9">
        <f t="shared" si="0"/>
        <v>19050</v>
      </c>
      <c r="I7" t="s">
        <v>22</v>
      </c>
      <c r="J7">
        <f t="shared" si="1"/>
        <v>0</v>
      </c>
      <c r="K7">
        <f t="shared" si="2"/>
        <v>19050</v>
      </c>
      <c r="L7">
        <f t="shared" si="3"/>
        <v>19050</v>
      </c>
    </row>
    <row r="8" spans="1:12">
      <c r="A8" t="s">
        <v>23</v>
      </c>
      <c r="B8">
        <v>10000</v>
      </c>
      <c r="C8">
        <v>68100</v>
      </c>
      <c r="D8" s="5">
        <v>10150</v>
      </c>
      <c r="E8" s="9">
        <f t="shared" si="0"/>
        <v>88250</v>
      </c>
      <c r="I8" t="s">
        <v>23</v>
      </c>
      <c r="J8">
        <f t="shared" si="1"/>
        <v>69400</v>
      </c>
      <c r="K8">
        <f t="shared" si="2"/>
        <v>18850</v>
      </c>
      <c r="L8">
        <f t="shared" si="3"/>
        <v>88250</v>
      </c>
    </row>
    <row r="9" spans="1:12">
      <c r="A9" t="s">
        <v>24</v>
      </c>
      <c r="B9">
        <v>10000</v>
      </c>
      <c r="C9">
        <v>11000</v>
      </c>
      <c r="D9" s="5">
        <v>6600</v>
      </c>
      <c r="E9" s="9">
        <f t="shared" si="0"/>
        <v>27600</v>
      </c>
      <c r="I9" t="s">
        <v>24</v>
      </c>
      <c r="J9">
        <f t="shared" si="1"/>
        <v>0</v>
      </c>
      <c r="K9">
        <f t="shared" si="2"/>
        <v>27600</v>
      </c>
      <c r="L9">
        <f t="shared" si="3"/>
        <v>27600</v>
      </c>
    </row>
    <row r="10" spans="1:12">
      <c r="A10" t="s">
        <v>25</v>
      </c>
      <c r="B10">
        <v>10000</v>
      </c>
      <c r="C10">
        <v>49900</v>
      </c>
      <c r="D10" s="5">
        <v>13000</v>
      </c>
      <c r="E10" s="9">
        <f t="shared" si="0"/>
        <v>72900</v>
      </c>
      <c r="I10" t="s">
        <v>25</v>
      </c>
      <c r="J10">
        <f t="shared" si="1"/>
        <v>72900</v>
      </c>
      <c r="K10">
        <f t="shared" si="2"/>
        <v>0</v>
      </c>
      <c r="L10">
        <f t="shared" si="3"/>
        <v>72900</v>
      </c>
    </row>
    <row r="11" spans="1:12">
      <c r="A11" t="s">
        <v>26</v>
      </c>
      <c r="B11">
        <v>10000</v>
      </c>
      <c r="C11">
        <v>60300</v>
      </c>
      <c r="D11" s="5">
        <v>9800</v>
      </c>
      <c r="E11" s="9">
        <f t="shared" si="0"/>
        <v>80100</v>
      </c>
      <c r="I11" t="s">
        <v>26</v>
      </c>
      <c r="J11">
        <f t="shared" si="1"/>
        <v>68900</v>
      </c>
      <c r="K11">
        <f t="shared" si="2"/>
        <v>11200</v>
      </c>
      <c r="L11">
        <f t="shared" si="3"/>
        <v>80100</v>
      </c>
    </row>
    <row r="12" spans="1:12">
      <c r="A12" t="s">
        <v>27</v>
      </c>
      <c r="B12">
        <v>10000</v>
      </c>
      <c r="C12">
        <v>3200</v>
      </c>
      <c r="D12" s="5">
        <v>6150</v>
      </c>
      <c r="E12" s="9">
        <f t="shared" si="0"/>
        <v>19350</v>
      </c>
      <c r="I12" t="s">
        <v>27</v>
      </c>
      <c r="J12">
        <f t="shared" si="1"/>
        <v>0</v>
      </c>
      <c r="K12">
        <f t="shared" si="2"/>
        <v>19350</v>
      </c>
      <c r="L12">
        <f t="shared" si="3"/>
        <v>19350</v>
      </c>
    </row>
    <row r="13" spans="1:12">
      <c r="A13" t="s">
        <v>28</v>
      </c>
      <c r="B13">
        <v>10000</v>
      </c>
      <c r="C13">
        <v>11000</v>
      </c>
      <c r="D13" s="5">
        <v>6350</v>
      </c>
      <c r="E13" s="9">
        <f t="shared" si="0"/>
        <v>27350</v>
      </c>
      <c r="I13" t="s">
        <v>28</v>
      </c>
      <c r="J13">
        <f t="shared" si="1"/>
        <v>0</v>
      </c>
      <c r="K13">
        <f t="shared" si="2"/>
        <v>27350</v>
      </c>
      <c r="L13">
        <f t="shared" si="3"/>
        <v>27350</v>
      </c>
    </row>
    <row r="14" spans="1:12">
      <c r="A14" t="s">
        <v>29</v>
      </c>
      <c r="B14">
        <v>10000</v>
      </c>
      <c r="C14">
        <v>49900</v>
      </c>
      <c r="D14" s="5">
        <v>10000</v>
      </c>
      <c r="E14" s="9">
        <f t="shared" si="0"/>
        <v>69900</v>
      </c>
      <c r="I14" t="s">
        <v>29</v>
      </c>
      <c r="J14">
        <f t="shared" si="1"/>
        <v>69900</v>
      </c>
      <c r="K14">
        <f t="shared" si="2"/>
        <v>0</v>
      </c>
      <c r="L14">
        <f t="shared" si="3"/>
        <v>69900</v>
      </c>
    </row>
    <row r="15" spans="1:12">
      <c r="A15" t="s">
        <v>30</v>
      </c>
      <c r="B15">
        <v>10000</v>
      </c>
      <c r="C15">
        <v>11000</v>
      </c>
      <c r="D15" s="5">
        <v>6100</v>
      </c>
      <c r="E15" s="9">
        <f t="shared" si="0"/>
        <v>27100</v>
      </c>
      <c r="I15" t="s">
        <v>30</v>
      </c>
      <c r="J15">
        <f t="shared" si="1"/>
        <v>0</v>
      </c>
      <c r="K15">
        <f t="shared" si="2"/>
        <v>27100</v>
      </c>
      <c r="L15">
        <f t="shared" si="3"/>
        <v>27100</v>
      </c>
    </row>
    <row r="16" spans="1:12">
      <c r="E16" s="9">
        <f>SUM(E2:E15)</f>
        <v>654600</v>
      </c>
      <c r="J16">
        <f>SUM(J2:J15)</f>
        <v>418400</v>
      </c>
      <c r="K16">
        <f>SUM(K2:K15)</f>
        <v>236200</v>
      </c>
      <c r="L16">
        <f>SUM(L2:L15)</f>
        <v>654600</v>
      </c>
    </row>
    <row r="17" spans="1:17">
      <c r="A17" s="6" t="s">
        <v>98</v>
      </c>
      <c r="B17" s="7" t="s">
        <v>161</v>
      </c>
      <c r="C17" s="48">
        <v>43524</v>
      </c>
    </row>
    <row r="18" spans="1:17">
      <c r="A18" s="6" t="s">
        <v>100</v>
      </c>
      <c r="B18" s="7" t="s">
        <v>162</v>
      </c>
      <c r="C18" s="48">
        <v>43631</v>
      </c>
    </row>
    <row r="19" spans="1:17">
      <c r="A19" s="6" t="s">
        <v>109</v>
      </c>
      <c r="B19" s="7" t="s">
        <v>110</v>
      </c>
      <c r="C19" s="48">
        <v>43449</v>
      </c>
    </row>
    <row r="21" spans="1:17">
      <c r="E21" t="s">
        <v>102</v>
      </c>
      <c r="F21" t="s">
        <v>103</v>
      </c>
      <c r="G21" t="s">
        <v>127</v>
      </c>
      <c r="H21" t="s">
        <v>171</v>
      </c>
      <c r="I21" t="s">
        <v>103</v>
      </c>
      <c r="J21" t="s">
        <v>172</v>
      </c>
      <c r="K21" t="s">
        <v>103</v>
      </c>
      <c r="L21" t="s">
        <v>173</v>
      </c>
      <c r="M21" t="s">
        <v>103</v>
      </c>
      <c r="N21" t="s">
        <v>165</v>
      </c>
      <c r="O21" t="s">
        <v>103</v>
      </c>
      <c r="P21" s="5" t="s">
        <v>117</v>
      </c>
      <c r="Q21" t="s">
        <v>74</v>
      </c>
    </row>
    <row r="22" spans="1:17">
      <c r="A22" s="24" t="s">
        <v>169</v>
      </c>
      <c r="D22" t="s">
        <v>17</v>
      </c>
      <c r="F22">
        <f>E22*650</f>
        <v>0</v>
      </c>
      <c r="I22">
        <f>H22*400</f>
        <v>0</v>
      </c>
      <c r="K22">
        <f>J22*650</f>
        <v>0</v>
      </c>
      <c r="M22">
        <f>L22*650</f>
        <v>0</v>
      </c>
      <c r="O22">
        <f>N22*650</f>
        <v>0</v>
      </c>
      <c r="P22" s="5"/>
      <c r="Q22">
        <f>F22+I22+K22+M22++O22+P22</f>
        <v>0</v>
      </c>
    </row>
    <row r="23" spans="1:17">
      <c r="D23" t="s">
        <v>18</v>
      </c>
      <c r="E23">
        <v>8</v>
      </c>
      <c r="F23">
        <f t="shared" ref="F23:F35" si="4">E23*650</f>
        <v>5200</v>
      </c>
      <c r="G23">
        <v>2</v>
      </c>
      <c r="H23">
        <v>16</v>
      </c>
      <c r="I23">
        <f t="shared" ref="I23:I35" si="5">H23*400</f>
        <v>6400</v>
      </c>
      <c r="J23">
        <v>10</v>
      </c>
      <c r="K23">
        <f t="shared" ref="K23:K35" si="6">J23*650</f>
        <v>6500</v>
      </c>
      <c r="L23">
        <v>60</v>
      </c>
      <c r="M23">
        <f t="shared" ref="M23:M35" si="7">L23*650</f>
        <v>39000</v>
      </c>
      <c r="N23">
        <v>12</v>
      </c>
      <c r="O23">
        <f t="shared" ref="O23:O35" si="8">N23*650</f>
        <v>7800</v>
      </c>
      <c r="P23" s="5">
        <v>3000</v>
      </c>
      <c r="Q23">
        <f t="shared" ref="Q23:Q36" si="9">F23+I23+K23+M23++O23+P23</f>
        <v>67900</v>
      </c>
    </row>
    <row r="24" spans="1:17">
      <c r="D24" t="s">
        <v>97</v>
      </c>
      <c r="F24">
        <f t="shared" si="4"/>
        <v>0</v>
      </c>
      <c r="I24">
        <f t="shared" si="5"/>
        <v>0</v>
      </c>
      <c r="K24">
        <f t="shared" si="6"/>
        <v>0</v>
      </c>
      <c r="M24">
        <f t="shared" si="7"/>
        <v>0</v>
      </c>
      <c r="O24">
        <f t="shared" si="8"/>
        <v>0</v>
      </c>
      <c r="P24" s="5"/>
      <c r="Q24">
        <f t="shared" si="9"/>
        <v>0</v>
      </c>
    </row>
    <row r="25" spans="1:17">
      <c r="D25" t="s">
        <v>20</v>
      </c>
      <c r="F25">
        <f t="shared" si="4"/>
        <v>0</v>
      </c>
      <c r="I25">
        <f t="shared" si="5"/>
        <v>0</v>
      </c>
      <c r="K25">
        <f t="shared" si="6"/>
        <v>0</v>
      </c>
      <c r="M25">
        <f t="shared" si="7"/>
        <v>0</v>
      </c>
      <c r="O25">
        <f t="shared" si="8"/>
        <v>0</v>
      </c>
      <c r="P25" s="5"/>
      <c r="Q25">
        <f t="shared" si="9"/>
        <v>0</v>
      </c>
    </row>
    <row r="26" spans="1:17">
      <c r="D26" t="s">
        <v>21</v>
      </c>
      <c r="E26">
        <v>8</v>
      </c>
      <c r="F26">
        <f t="shared" si="4"/>
        <v>5200</v>
      </c>
      <c r="G26">
        <v>2</v>
      </c>
      <c r="H26">
        <v>16</v>
      </c>
      <c r="I26">
        <f t="shared" si="5"/>
        <v>6400</v>
      </c>
      <c r="J26">
        <v>10</v>
      </c>
      <c r="K26">
        <f t="shared" si="6"/>
        <v>6500</v>
      </c>
      <c r="L26">
        <v>60</v>
      </c>
      <c r="M26">
        <f t="shared" si="7"/>
        <v>39000</v>
      </c>
      <c r="N26">
        <v>12</v>
      </c>
      <c r="O26">
        <f t="shared" si="8"/>
        <v>7800</v>
      </c>
      <c r="P26" s="5">
        <v>4500</v>
      </c>
      <c r="Q26">
        <f t="shared" si="9"/>
        <v>69400</v>
      </c>
    </row>
    <row r="27" spans="1:17">
      <c r="D27" t="s">
        <v>22</v>
      </c>
      <c r="F27">
        <f t="shared" si="4"/>
        <v>0</v>
      </c>
      <c r="I27">
        <f t="shared" si="5"/>
        <v>0</v>
      </c>
      <c r="K27">
        <f t="shared" si="6"/>
        <v>0</v>
      </c>
      <c r="M27">
        <f t="shared" si="7"/>
        <v>0</v>
      </c>
      <c r="O27">
        <f t="shared" si="8"/>
        <v>0</v>
      </c>
      <c r="P27" s="5"/>
      <c r="Q27">
        <f t="shared" si="9"/>
        <v>0</v>
      </c>
    </row>
    <row r="28" spans="1:17">
      <c r="D28" t="s">
        <v>23</v>
      </c>
      <c r="E28">
        <v>8</v>
      </c>
      <c r="F28">
        <f t="shared" si="4"/>
        <v>5200</v>
      </c>
      <c r="G28">
        <v>2</v>
      </c>
      <c r="H28">
        <v>16</v>
      </c>
      <c r="I28">
        <f t="shared" si="5"/>
        <v>6400</v>
      </c>
      <c r="J28">
        <v>10</v>
      </c>
      <c r="K28">
        <f t="shared" si="6"/>
        <v>6500</v>
      </c>
      <c r="L28">
        <v>60</v>
      </c>
      <c r="M28">
        <f t="shared" si="7"/>
        <v>39000</v>
      </c>
      <c r="N28">
        <v>12</v>
      </c>
      <c r="O28">
        <f t="shared" si="8"/>
        <v>7800</v>
      </c>
      <c r="P28" s="5">
        <v>4500</v>
      </c>
      <c r="Q28">
        <f t="shared" si="9"/>
        <v>69400</v>
      </c>
    </row>
    <row r="29" spans="1:17">
      <c r="D29" t="s">
        <v>24</v>
      </c>
      <c r="F29">
        <f t="shared" si="4"/>
        <v>0</v>
      </c>
      <c r="I29">
        <f t="shared" si="5"/>
        <v>0</v>
      </c>
      <c r="K29">
        <f t="shared" si="6"/>
        <v>0</v>
      </c>
      <c r="M29">
        <f t="shared" si="7"/>
        <v>0</v>
      </c>
      <c r="O29">
        <f t="shared" si="8"/>
        <v>0</v>
      </c>
      <c r="P29" s="5"/>
      <c r="Q29">
        <f t="shared" si="9"/>
        <v>0</v>
      </c>
    </row>
    <row r="30" spans="1:17">
      <c r="D30" t="s">
        <v>25</v>
      </c>
      <c r="E30">
        <v>8</v>
      </c>
      <c r="F30">
        <f t="shared" si="4"/>
        <v>5200</v>
      </c>
      <c r="G30">
        <v>2</v>
      </c>
      <c r="H30">
        <v>16</v>
      </c>
      <c r="I30">
        <f t="shared" si="5"/>
        <v>6400</v>
      </c>
      <c r="J30">
        <v>10</v>
      </c>
      <c r="K30">
        <f t="shared" si="6"/>
        <v>6500</v>
      </c>
      <c r="L30">
        <v>60</v>
      </c>
      <c r="M30">
        <f t="shared" si="7"/>
        <v>39000</v>
      </c>
      <c r="N30">
        <v>12</v>
      </c>
      <c r="O30">
        <f t="shared" si="8"/>
        <v>7800</v>
      </c>
      <c r="P30" s="5">
        <v>8000</v>
      </c>
      <c r="Q30">
        <f t="shared" si="9"/>
        <v>72900</v>
      </c>
    </row>
    <row r="31" spans="1:17">
      <c r="D31" t="s">
        <v>26</v>
      </c>
      <c r="E31">
        <v>8</v>
      </c>
      <c r="F31">
        <f t="shared" si="4"/>
        <v>5200</v>
      </c>
      <c r="G31">
        <v>2</v>
      </c>
      <c r="H31">
        <v>16</v>
      </c>
      <c r="I31">
        <f t="shared" si="5"/>
        <v>6400</v>
      </c>
      <c r="J31">
        <v>10</v>
      </c>
      <c r="K31">
        <f t="shared" si="6"/>
        <v>6500</v>
      </c>
      <c r="L31">
        <v>60</v>
      </c>
      <c r="M31">
        <f t="shared" si="7"/>
        <v>39000</v>
      </c>
      <c r="N31">
        <v>12</v>
      </c>
      <c r="O31">
        <f t="shared" si="8"/>
        <v>7800</v>
      </c>
      <c r="P31" s="5">
        <v>4000</v>
      </c>
      <c r="Q31">
        <f t="shared" si="9"/>
        <v>68900</v>
      </c>
    </row>
    <row r="32" spans="1:17">
      <c r="D32" t="s">
        <v>27</v>
      </c>
      <c r="F32">
        <f t="shared" si="4"/>
        <v>0</v>
      </c>
      <c r="I32">
        <f t="shared" si="5"/>
        <v>0</v>
      </c>
      <c r="K32">
        <f t="shared" si="6"/>
        <v>0</v>
      </c>
      <c r="M32">
        <f t="shared" si="7"/>
        <v>0</v>
      </c>
      <c r="O32">
        <f t="shared" si="8"/>
        <v>0</v>
      </c>
      <c r="P32" s="5"/>
      <c r="Q32">
        <f t="shared" si="9"/>
        <v>0</v>
      </c>
    </row>
    <row r="33" spans="1:17">
      <c r="D33" t="s">
        <v>28</v>
      </c>
      <c r="F33">
        <f t="shared" si="4"/>
        <v>0</v>
      </c>
      <c r="I33">
        <f t="shared" si="5"/>
        <v>0</v>
      </c>
      <c r="K33">
        <f t="shared" si="6"/>
        <v>0</v>
      </c>
      <c r="M33">
        <f t="shared" si="7"/>
        <v>0</v>
      </c>
      <c r="O33">
        <f t="shared" si="8"/>
        <v>0</v>
      </c>
      <c r="P33" s="5"/>
      <c r="Q33">
        <f t="shared" si="9"/>
        <v>0</v>
      </c>
    </row>
    <row r="34" spans="1:17">
      <c r="D34" t="s">
        <v>29</v>
      </c>
      <c r="E34">
        <v>8</v>
      </c>
      <c r="F34">
        <f t="shared" si="4"/>
        <v>5200</v>
      </c>
      <c r="G34">
        <v>2</v>
      </c>
      <c r="H34">
        <v>16</v>
      </c>
      <c r="I34">
        <f t="shared" si="5"/>
        <v>6400</v>
      </c>
      <c r="J34">
        <v>10</v>
      </c>
      <c r="K34">
        <f t="shared" si="6"/>
        <v>6500</v>
      </c>
      <c r="L34">
        <v>60</v>
      </c>
      <c r="M34">
        <f t="shared" si="7"/>
        <v>39000</v>
      </c>
      <c r="N34">
        <v>12</v>
      </c>
      <c r="O34">
        <f t="shared" si="8"/>
        <v>7800</v>
      </c>
      <c r="P34" s="5">
        <v>5000</v>
      </c>
      <c r="Q34">
        <f t="shared" si="9"/>
        <v>69900</v>
      </c>
    </row>
    <row r="35" spans="1:17">
      <c r="D35" t="s">
        <v>30</v>
      </c>
      <c r="F35">
        <f t="shared" si="4"/>
        <v>0</v>
      </c>
      <c r="I35">
        <f t="shared" si="5"/>
        <v>0</v>
      </c>
      <c r="K35">
        <f t="shared" si="6"/>
        <v>0</v>
      </c>
      <c r="M35">
        <f t="shared" si="7"/>
        <v>0</v>
      </c>
      <c r="O35">
        <f t="shared" si="8"/>
        <v>0</v>
      </c>
      <c r="P35" s="5"/>
      <c r="Q35">
        <f t="shared" si="9"/>
        <v>0</v>
      </c>
    </row>
    <row r="36" spans="1:17">
      <c r="E36">
        <f>SUM(E22:E35)</f>
        <v>48</v>
      </c>
      <c r="F36">
        <f>SUM(F22:F35)</f>
        <v>31200</v>
      </c>
      <c r="G36">
        <f>SUM(G22:G35)</f>
        <v>12</v>
      </c>
      <c r="H36">
        <f>SUM(H23:H35)</f>
        <v>96</v>
      </c>
      <c r="I36">
        <f t="shared" ref="I36:P36" si="10">SUM(I22:I35)</f>
        <v>38400</v>
      </c>
      <c r="J36">
        <f t="shared" si="10"/>
        <v>60</v>
      </c>
      <c r="K36">
        <f t="shared" si="10"/>
        <v>39000</v>
      </c>
      <c r="L36">
        <f t="shared" si="10"/>
        <v>360</v>
      </c>
      <c r="M36">
        <f t="shared" si="10"/>
        <v>234000</v>
      </c>
      <c r="N36">
        <f t="shared" si="10"/>
        <v>72</v>
      </c>
      <c r="O36">
        <f t="shared" si="10"/>
        <v>46800</v>
      </c>
      <c r="P36" s="5">
        <f t="shared" si="10"/>
        <v>29000</v>
      </c>
      <c r="Q36">
        <f t="shared" si="9"/>
        <v>418400</v>
      </c>
    </row>
    <row r="37" spans="1:17">
      <c r="P37" s="5"/>
    </row>
    <row r="38" spans="1:17">
      <c r="P38" s="5"/>
    </row>
    <row r="41" spans="1:17">
      <c r="A41" s="70" t="s">
        <v>170</v>
      </c>
      <c r="E41" t="s">
        <v>102</v>
      </c>
      <c r="F41" t="s">
        <v>103</v>
      </c>
      <c r="G41" t="s">
        <v>127</v>
      </c>
      <c r="H41" t="s">
        <v>174</v>
      </c>
      <c r="I41" t="s">
        <v>103</v>
      </c>
      <c r="J41" t="s">
        <v>175</v>
      </c>
      <c r="K41" t="s">
        <v>103</v>
      </c>
      <c r="L41" s="5" t="s">
        <v>117</v>
      </c>
      <c r="M41" t="s">
        <v>74</v>
      </c>
    </row>
    <row r="42" spans="1:17">
      <c r="D42" t="s">
        <v>17</v>
      </c>
      <c r="E42">
        <v>4</v>
      </c>
      <c r="F42">
        <f>E42*650</f>
        <v>2600</v>
      </c>
      <c r="G42">
        <v>2</v>
      </c>
      <c r="H42">
        <v>12</v>
      </c>
      <c r="I42">
        <f>H42*650</f>
        <v>7800</v>
      </c>
      <c r="J42">
        <v>12</v>
      </c>
      <c r="K42">
        <f>J42*650</f>
        <v>7800</v>
      </c>
      <c r="L42" s="5">
        <v>200</v>
      </c>
      <c r="M42">
        <f>F42+I42+K42+L42</f>
        <v>18400</v>
      </c>
    </row>
    <row r="43" spans="1:17">
      <c r="D43" t="s">
        <v>18</v>
      </c>
      <c r="E43">
        <v>4</v>
      </c>
      <c r="F43">
        <f t="shared" ref="F43:F55" si="11">E43*650</f>
        <v>2600</v>
      </c>
      <c r="G43">
        <v>2</v>
      </c>
      <c r="H43">
        <v>12</v>
      </c>
      <c r="I43">
        <f t="shared" ref="I43:I55" si="12">H43*650</f>
        <v>7800</v>
      </c>
      <c r="J43">
        <v>12</v>
      </c>
      <c r="K43">
        <f t="shared" ref="K43:K55" si="13">J43*650</f>
        <v>7800</v>
      </c>
      <c r="L43" s="5">
        <v>400</v>
      </c>
      <c r="M43">
        <f t="shared" ref="M43:M55" si="14">F43+I43+K43+L43</f>
        <v>18600</v>
      </c>
    </row>
    <row r="44" spans="1:17">
      <c r="D44" t="s">
        <v>97</v>
      </c>
      <c r="E44">
        <v>4</v>
      </c>
      <c r="F44">
        <f t="shared" si="11"/>
        <v>2600</v>
      </c>
      <c r="G44">
        <v>2</v>
      </c>
      <c r="H44">
        <v>12</v>
      </c>
      <c r="I44">
        <f t="shared" si="12"/>
        <v>7800</v>
      </c>
      <c r="J44">
        <v>12</v>
      </c>
      <c r="K44">
        <f t="shared" si="13"/>
        <v>7800</v>
      </c>
      <c r="L44" s="5">
        <v>400</v>
      </c>
      <c r="M44">
        <f t="shared" si="14"/>
        <v>18600</v>
      </c>
    </row>
    <row r="45" spans="1:17">
      <c r="D45" t="s">
        <v>20</v>
      </c>
      <c r="E45">
        <v>4</v>
      </c>
      <c r="F45">
        <f t="shared" si="11"/>
        <v>2600</v>
      </c>
      <c r="G45">
        <v>2</v>
      </c>
      <c r="H45">
        <v>12</v>
      </c>
      <c r="I45">
        <f t="shared" si="12"/>
        <v>7800</v>
      </c>
      <c r="J45">
        <v>12</v>
      </c>
      <c r="K45">
        <f t="shared" si="13"/>
        <v>7800</v>
      </c>
      <c r="L45" s="5">
        <v>1000</v>
      </c>
      <c r="M45">
        <f t="shared" si="14"/>
        <v>19200</v>
      </c>
    </row>
    <row r="46" spans="1:17">
      <c r="D46" t="s">
        <v>21</v>
      </c>
      <c r="E46">
        <v>4</v>
      </c>
      <c r="F46">
        <f t="shared" si="11"/>
        <v>2600</v>
      </c>
      <c r="G46">
        <v>1</v>
      </c>
      <c r="H46">
        <v>6</v>
      </c>
      <c r="I46">
        <f t="shared" si="12"/>
        <v>3900</v>
      </c>
      <c r="J46">
        <v>6</v>
      </c>
      <c r="K46">
        <f t="shared" si="13"/>
        <v>3900</v>
      </c>
      <c r="L46" s="5">
        <v>500</v>
      </c>
      <c r="M46">
        <f t="shared" si="14"/>
        <v>10900</v>
      </c>
    </row>
    <row r="47" spans="1:17">
      <c r="D47" t="s">
        <v>22</v>
      </c>
      <c r="E47">
        <v>4</v>
      </c>
      <c r="F47">
        <f t="shared" si="11"/>
        <v>2600</v>
      </c>
      <c r="G47">
        <v>2</v>
      </c>
      <c r="H47">
        <v>12</v>
      </c>
      <c r="I47">
        <f t="shared" si="12"/>
        <v>7800</v>
      </c>
      <c r="J47">
        <v>12</v>
      </c>
      <c r="K47">
        <f t="shared" si="13"/>
        <v>7800</v>
      </c>
      <c r="L47" s="5">
        <v>850</v>
      </c>
      <c r="M47">
        <f t="shared" si="14"/>
        <v>19050</v>
      </c>
    </row>
    <row r="48" spans="1:17">
      <c r="D48" t="s">
        <v>23</v>
      </c>
      <c r="E48">
        <v>4</v>
      </c>
      <c r="F48">
        <f t="shared" si="11"/>
        <v>2600</v>
      </c>
      <c r="G48">
        <v>2</v>
      </c>
      <c r="H48">
        <v>12</v>
      </c>
      <c r="I48">
        <f t="shared" si="12"/>
        <v>7800</v>
      </c>
      <c r="J48">
        <v>12</v>
      </c>
      <c r="K48">
        <f t="shared" si="13"/>
        <v>7800</v>
      </c>
      <c r="L48" s="5">
        <v>650</v>
      </c>
      <c r="M48">
        <f t="shared" si="14"/>
        <v>18850</v>
      </c>
    </row>
    <row r="49" spans="4:13">
      <c r="D49" t="s">
        <v>24</v>
      </c>
      <c r="E49">
        <v>4</v>
      </c>
      <c r="F49">
        <f t="shared" si="11"/>
        <v>2600</v>
      </c>
      <c r="G49">
        <v>3</v>
      </c>
      <c r="H49">
        <v>18</v>
      </c>
      <c r="I49">
        <f t="shared" si="12"/>
        <v>11700</v>
      </c>
      <c r="J49">
        <v>18</v>
      </c>
      <c r="K49">
        <f t="shared" si="13"/>
        <v>11700</v>
      </c>
      <c r="L49" s="5">
        <v>1600</v>
      </c>
      <c r="M49">
        <f t="shared" si="14"/>
        <v>27600</v>
      </c>
    </row>
    <row r="50" spans="4:13">
      <c r="D50" t="s">
        <v>25</v>
      </c>
      <c r="F50">
        <f t="shared" si="11"/>
        <v>0</v>
      </c>
      <c r="G50">
        <v>0</v>
      </c>
      <c r="H50">
        <v>0</v>
      </c>
      <c r="I50">
        <f t="shared" si="12"/>
        <v>0</v>
      </c>
      <c r="J50">
        <v>0</v>
      </c>
      <c r="K50">
        <f t="shared" si="13"/>
        <v>0</v>
      </c>
      <c r="L50" s="5"/>
      <c r="M50">
        <f t="shared" si="14"/>
        <v>0</v>
      </c>
    </row>
    <row r="51" spans="4:13">
      <c r="D51" t="s">
        <v>26</v>
      </c>
      <c r="E51">
        <v>4</v>
      </c>
      <c r="F51">
        <f t="shared" si="11"/>
        <v>2600</v>
      </c>
      <c r="G51">
        <v>1</v>
      </c>
      <c r="H51">
        <v>6</v>
      </c>
      <c r="I51">
        <f t="shared" si="12"/>
        <v>3900</v>
      </c>
      <c r="J51">
        <v>6</v>
      </c>
      <c r="K51">
        <f t="shared" si="13"/>
        <v>3900</v>
      </c>
      <c r="L51" s="5">
        <v>800</v>
      </c>
      <c r="M51">
        <f t="shared" si="14"/>
        <v>11200</v>
      </c>
    </row>
    <row r="52" spans="4:13">
      <c r="D52" t="s">
        <v>27</v>
      </c>
      <c r="E52">
        <v>4</v>
      </c>
      <c r="F52">
        <f t="shared" si="11"/>
        <v>2600</v>
      </c>
      <c r="G52">
        <v>2</v>
      </c>
      <c r="H52">
        <v>12</v>
      </c>
      <c r="I52">
        <f t="shared" si="12"/>
        <v>7800</v>
      </c>
      <c r="J52">
        <v>12</v>
      </c>
      <c r="K52">
        <f t="shared" si="13"/>
        <v>7800</v>
      </c>
      <c r="L52" s="5">
        <v>1150</v>
      </c>
      <c r="M52">
        <f t="shared" si="14"/>
        <v>19350</v>
      </c>
    </row>
    <row r="53" spans="4:13">
      <c r="D53" t="s">
        <v>28</v>
      </c>
      <c r="E53">
        <v>4</v>
      </c>
      <c r="F53">
        <f t="shared" si="11"/>
        <v>2600</v>
      </c>
      <c r="G53">
        <v>3</v>
      </c>
      <c r="H53">
        <v>18</v>
      </c>
      <c r="I53">
        <f t="shared" si="12"/>
        <v>11700</v>
      </c>
      <c r="J53">
        <v>18</v>
      </c>
      <c r="K53">
        <f t="shared" si="13"/>
        <v>11700</v>
      </c>
      <c r="L53" s="5">
        <v>1350</v>
      </c>
      <c r="M53">
        <f t="shared" si="14"/>
        <v>27350</v>
      </c>
    </row>
    <row r="54" spans="4:13">
      <c r="D54" t="s">
        <v>29</v>
      </c>
      <c r="F54">
        <f t="shared" si="11"/>
        <v>0</v>
      </c>
      <c r="G54">
        <v>0</v>
      </c>
      <c r="H54">
        <v>0</v>
      </c>
      <c r="I54">
        <f t="shared" si="12"/>
        <v>0</v>
      </c>
      <c r="J54">
        <v>0</v>
      </c>
      <c r="K54">
        <f t="shared" si="13"/>
        <v>0</v>
      </c>
      <c r="L54" s="5"/>
      <c r="M54">
        <f t="shared" si="14"/>
        <v>0</v>
      </c>
    </row>
    <row r="55" spans="4:13">
      <c r="D55" t="s">
        <v>30</v>
      </c>
      <c r="E55">
        <v>4</v>
      </c>
      <c r="F55">
        <f t="shared" si="11"/>
        <v>2600</v>
      </c>
      <c r="G55">
        <v>3</v>
      </c>
      <c r="H55">
        <v>18</v>
      </c>
      <c r="I55">
        <f t="shared" si="12"/>
        <v>11700</v>
      </c>
      <c r="J55">
        <v>18</v>
      </c>
      <c r="K55">
        <f t="shared" si="13"/>
        <v>11700</v>
      </c>
      <c r="L55" s="5">
        <v>1100</v>
      </c>
      <c r="M55">
        <f t="shared" si="14"/>
        <v>27100</v>
      </c>
    </row>
    <row r="56" spans="4:13">
      <c r="E56">
        <f t="shared" ref="E56:M56" si="15">SUM(E42:E55)</f>
        <v>48</v>
      </c>
      <c r="F56">
        <f t="shared" si="15"/>
        <v>31200</v>
      </c>
      <c r="G56">
        <f t="shared" si="15"/>
        <v>25</v>
      </c>
      <c r="H56">
        <f t="shared" si="15"/>
        <v>150</v>
      </c>
      <c r="I56">
        <f t="shared" si="15"/>
        <v>97500</v>
      </c>
      <c r="J56">
        <f t="shared" si="15"/>
        <v>150</v>
      </c>
      <c r="K56">
        <f t="shared" si="15"/>
        <v>97500</v>
      </c>
      <c r="L56" s="5">
        <f t="shared" si="15"/>
        <v>10000</v>
      </c>
      <c r="M56">
        <f t="shared" si="15"/>
        <v>236200</v>
      </c>
    </row>
    <row r="57" spans="4:13">
      <c r="L57" s="5"/>
    </row>
    <row r="58" spans="4:13">
      <c r="L58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6"/>
  <sheetViews>
    <sheetView workbookViewId="0">
      <selection activeCell="H84" sqref="H84"/>
    </sheetView>
  </sheetViews>
  <sheetFormatPr defaultColWidth="11" defaultRowHeight="15.6"/>
  <cols>
    <col min="1" max="1" width="27" customWidth="1"/>
  </cols>
  <sheetData>
    <row r="1" spans="1:5">
      <c r="A1" s="4" t="s">
        <v>176</v>
      </c>
      <c r="B1" s="5" t="s">
        <v>98</v>
      </c>
      <c r="C1" s="5" t="s">
        <v>100</v>
      </c>
      <c r="D1" s="5"/>
    </row>
    <row r="2" spans="1:5">
      <c r="A2" t="s">
        <v>17</v>
      </c>
      <c r="B2" s="5"/>
      <c r="C2" s="5"/>
      <c r="D2" s="5">
        <v>0</v>
      </c>
      <c r="E2" s="9"/>
    </row>
    <row r="3" spans="1:5">
      <c r="A3" t="s">
        <v>18</v>
      </c>
      <c r="B3" s="5">
        <v>15000</v>
      </c>
      <c r="C3" s="5">
        <v>57800</v>
      </c>
      <c r="D3" s="5">
        <v>72800</v>
      </c>
      <c r="E3" s="9"/>
    </row>
    <row r="4" spans="1:5">
      <c r="A4" t="s">
        <v>97</v>
      </c>
      <c r="B4" s="5"/>
      <c r="C4" s="5"/>
      <c r="D4" s="5">
        <v>0</v>
      </c>
      <c r="E4" s="9"/>
    </row>
    <row r="5" spans="1:5">
      <c r="A5" t="s">
        <v>20</v>
      </c>
      <c r="B5" s="5"/>
      <c r="C5" s="5"/>
      <c r="D5" s="5">
        <v>0</v>
      </c>
      <c r="E5" s="9"/>
    </row>
    <row r="6" spans="1:5">
      <c r="A6" t="s">
        <v>21</v>
      </c>
      <c r="B6" s="5"/>
      <c r="C6" s="5"/>
      <c r="D6" s="5">
        <v>0</v>
      </c>
      <c r="E6" s="9"/>
    </row>
    <row r="7" spans="1:5">
      <c r="A7" t="s">
        <v>22</v>
      </c>
      <c r="B7" s="5"/>
      <c r="C7" s="5"/>
      <c r="D7" s="5">
        <v>0</v>
      </c>
      <c r="E7" s="9"/>
    </row>
    <row r="8" spans="1:5">
      <c r="A8" t="s">
        <v>23</v>
      </c>
      <c r="B8" s="5"/>
      <c r="C8" s="5"/>
      <c r="D8" s="5">
        <v>0</v>
      </c>
      <c r="E8" s="9"/>
    </row>
    <row r="9" spans="1:5">
      <c r="A9" t="s">
        <v>24</v>
      </c>
      <c r="B9" s="5"/>
      <c r="C9" s="5"/>
      <c r="D9" s="5">
        <v>0</v>
      </c>
      <c r="E9" s="9"/>
    </row>
    <row r="10" spans="1:5">
      <c r="A10" t="s">
        <v>25</v>
      </c>
      <c r="B10" s="5"/>
      <c r="C10" s="5"/>
      <c r="D10" s="5">
        <v>0</v>
      </c>
      <c r="E10" s="9"/>
    </row>
    <row r="11" spans="1:5">
      <c r="A11" t="s">
        <v>26</v>
      </c>
      <c r="B11" s="5"/>
      <c r="C11" s="5"/>
      <c r="D11" s="5">
        <v>0</v>
      </c>
      <c r="E11" s="9"/>
    </row>
    <row r="12" spans="1:5">
      <c r="A12" t="s">
        <v>27</v>
      </c>
      <c r="B12" s="5">
        <v>15000</v>
      </c>
      <c r="C12" s="5">
        <v>57800</v>
      </c>
      <c r="D12" s="5">
        <v>72800</v>
      </c>
      <c r="E12" s="9"/>
    </row>
    <row r="13" spans="1:5">
      <c r="A13" t="s">
        <v>28</v>
      </c>
      <c r="B13" s="5"/>
      <c r="C13" s="5"/>
      <c r="D13" s="5">
        <v>0</v>
      </c>
      <c r="E13" s="9"/>
    </row>
    <row r="14" spans="1:5">
      <c r="A14" t="s">
        <v>29</v>
      </c>
      <c r="B14" s="5">
        <v>15000</v>
      </c>
      <c r="C14" s="5">
        <v>57800</v>
      </c>
      <c r="D14" s="5">
        <v>72800</v>
      </c>
      <c r="E14" s="9"/>
    </row>
    <row r="15" spans="1:5">
      <c r="A15" t="s">
        <v>30</v>
      </c>
      <c r="B15" s="5"/>
      <c r="C15" s="5"/>
      <c r="D15" s="5">
        <v>0</v>
      </c>
      <c r="E15" s="9"/>
    </row>
    <row r="16" spans="1:5">
      <c r="D16">
        <v>218400</v>
      </c>
      <c r="E16" s="9"/>
    </row>
    <row r="17" spans="1:10">
      <c r="A17" t="s">
        <v>98</v>
      </c>
      <c r="B17" t="s">
        <v>161</v>
      </c>
      <c r="C17" s="80">
        <v>43631</v>
      </c>
    </row>
    <row r="18" spans="1:10">
      <c r="A18" t="s">
        <v>100</v>
      </c>
      <c r="B18" t="s">
        <v>110</v>
      </c>
      <c r="C18" s="80">
        <v>43814</v>
      </c>
    </row>
    <row r="21" spans="1:10">
      <c r="E21" t="s">
        <v>102</v>
      </c>
      <c r="F21" t="s">
        <v>103</v>
      </c>
      <c r="G21" t="s">
        <v>177</v>
      </c>
      <c r="H21" t="s">
        <v>178</v>
      </c>
      <c r="I21" t="s">
        <v>117</v>
      </c>
      <c r="J21" t="s">
        <v>74</v>
      </c>
    </row>
    <row r="22" spans="1:10">
      <c r="D22" t="s">
        <v>17</v>
      </c>
      <c r="F22">
        <v>0</v>
      </c>
      <c r="J22">
        <v>0</v>
      </c>
    </row>
    <row r="23" spans="1:10">
      <c r="D23" t="s">
        <v>18</v>
      </c>
      <c r="E23">
        <v>70</v>
      </c>
      <c r="F23">
        <v>45500</v>
      </c>
      <c r="G23">
        <v>15000</v>
      </c>
      <c r="H23">
        <v>12000</v>
      </c>
      <c r="I23">
        <v>300</v>
      </c>
      <c r="J23">
        <v>72800</v>
      </c>
    </row>
    <row r="24" spans="1:10">
      <c r="D24" t="s">
        <v>97</v>
      </c>
      <c r="F24">
        <v>0</v>
      </c>
      <c r="J24">
        <v>0</v>
      </c>
    </row>
    <row r="25" spans="1:10">
      <c r="D25" t="s">
        <v>20</v>
      </c>
      <c r="F25">
        <v>0</v>
      </c>
      <c r="J25">
        <v>0</v>
      </c>
    </row>
    <row r="26" spans="1:10">
      <c r="D26" t="s">
        <v>21</v>
      </c>
      <c r="F26">
        <v>0</v>
      </c>
      <c r="J26">
        <v>0</v>
      </c>
    </row>
    <row r="27" spans="1:10">
      <c r="D27" t="s">
        <v>22</v>
      </c>
      <c r="F27">
        <v>0</v>
      </c>
      <c r="J27">
        <v>0</v>
      </c>
    </row>
    <row r="28" spans="1:10">
      <c r="D28" t="s">
        <v>23</v>
      </c>
      <c r="F28">
        <v>0</v>
      </c>
      <c r="J28">
        <v>0</v>
      </c>
    </row>
    <row r="29" spans="1:10">
      <c r="D29" t="s">
        <v>24</v>
      </c>
      <c r="F29">
        <v>0</v>
      </c>
      <c r="J29">
        <v>0</v>
      </c>
    </row>
    <row r="30" spans="1:10">
      <c r="D30" t="s">
        <v>25</v>
      </c>
      <c r="F30">
        <v>0</v>
      </c>
      <c r="J30">
        <v>0</v>
      </c>
    </row>
    <row r="31" spans="1:10">
      <c r="D31" t="s">
        <v>26</v>
      </c>
      <c r="F31">
        <v>0</v>
      </c>
      <c r="J31">
        <v>0</v>
      </c>
    </row>
    <row r="32" spans="1:10">
      <c r="D32" t="s">
        <v>27</v>
      </c>
      <c r="E32">
        <v>70</v>
      </c>
      <c r="F32">
        <v>45500</v>
      </c>
      <c r="G32">
        <v>15000</v>
      </c>
      <c r="H32">
        <v>12000</v>
      </c>
      <c r="I32">
        <v>300</v>
      </c>
      <c r="J32">
        <v>72800</v>
      </c>
    </row>
    <row r="33" spans="4:10">
      <c r="D33" t="s">
        <v>28</v>
      </c>
      <c r="F33">
        <v>0</v>
      </c>
      <c r="J33">
        <v>0</v>
      </c>
    </row>
    <row r="34" spans="4:10">
      <c r="D34" t="s">
        <v>29</v>
      </c>
      <c r="E34">
        <v>70</v>
      </c>
      <c r="F34">
        <v>45500</v>
      </c>
      <c r="G34">
        <v>15000</v>
      </c>
      <c r="H34">
        <v>12000</v>
      </c>
      <c r="I34">
        <v>300</v>
      </c>
      <c r="J34">
        <v>72800</v>
      </c>
    </row>
    <row r="35" spans="4:10">
      <c r="D35" t="s">
        <v>30</v>
      </c>
      <c r="F35">
        <v>0</v>
      </c>
      <c r="J35">
        <v>0</v>
      </c>
    </row>
    <row r="36" spans="4:10">
      <c r="E36">
        <v>210</v>
      </c>
      <c r="F36">
        <v>136500</v>
      </c>
      <c r="G36">
        <v>45000</v>
      </c>
      <c r="H36">
        <v>36000</v>
      </c>
      <c r="I36">
        <v>900</v>
      </c>
      <c r="J36">
        <v>218400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7"/>
  <sheetViews>
    <sheetView topLeftCell="A10" workbookViewId="0">
      <selection activeCell="A17" sqref="A17:XFD17"/>
    </sheetView>
  </sheetViews>
  <sheetFormatPr defaultColWidth="11" defaultRowHeight="15.6"/>
  <cols>
    <col min="1" max="1" width="32.5" customWidth="1"/>
  </cols>
  <sheetData>
    <row r="1" spans="1:9">
      <c r="A1" s="11" t="s">
        <v>8</v>
      </c>
      <c r="B1" s="113" t="s">
        <v>98</v>
      </c>
      <c r="C1" s="113" t="s">
        <v>100</v>
      </c>
      <c r="D1" s="113" t="s">
        <v>179</v>
      </c>
      <c r="E1" s="9"/>
      <c r="G1" s="9"/>
    </row>
    <row r="2" spans="1:9">
      <c r="A2" t="s">
        <v>17</v>
      </c>
      <c r="B2">
        <v>5500</v>
      </c>
      <c r="C2">
        <v>15000</v>
      </c>
      <c r="D2" s="111">
        <f t="shared" ref="D2:D15" si="0">R21-B2-C2</f>
        <v>14125</v>
      </c>
      <c r="E2" s="9"/>
    </row>
    <row r="3" spans="1:9">
      <c r="A3" t="s">
        <v>18</v>
      </c>
      <c r="B3">
        <v>5500</v>
      </c>
      <c r="C3">
        <v>15000</v>
      </c>
      <c r="D3" s="111">
        <f t="shared" si="0"/>
        <v>14125</v>
      </c>
      <c r="E3" s="9"/>
    </row>
    <row r="4" spans="1:9">
      <c r="A4" t="s">
        <v>45</v>
      </c>
      <c r="B4">
        <v>5500</v>
      </c>
      <c r="C4">
        <v>15000</v>
      </c>
      <c r="D4" s="111">
        <f t="shared" si="0"/>
        <v>14125</v>
      </c>
      <c r="E4" s="9"/>
    </row>
    <row r="5" spans="1:9">
      <c r="A5" t="s">
        <v>20</v>
      </c>
      <c r="B5">
        <v>5500</v>
      </c>
      <c r="C5">
        <v>20000</v>
      </c>
      <c r="D5" s="111">
        <f t="shared" si="0"/>
        <v>23675</v>
      </c>
      <c r="E5" s="117"/>
    </row>
    <row r="6" spans="1:9">
      <c r="A6" t="s">
        <v>21</v>
      </c>
      <c r="B6">
        <v>5500</v>
      </c>
      <c r="C6">
        <v>15000</v>
      </c>
      <c r="D6" s="111">
        <f t="shared" si="0"/>
        <v>14125</v>
      </c>
      <c r="E6" s="117"/>
    </row>
    <row r="7" spans="1:9">
      <c r="A7" t="s">
        <v>22</v>
      </c>
      <c r="B7">
        <v>5500</v>
      </c>
      <c r="C7">
        <v>15000</v>
      </c>
      <c r="D7" s="111">
        <f t="shared" si="0"/>
        <v>14125</v>
      </c>
      <c r="E7" s="117"/>
      <c r="F7" s="118"/>
      <c r="G7" s="119"/>
      <c r="H7" s="120"/>
    </row>
    <row r="8" spans="1:9">
      <c r="A8" t="s">
        <v>23</v>
      </c>
      <c r="B8">
        <v>5500</v>
      </c>
      <c r="C8">
        <v>15000</v>
      </c>
      <c r="D8" s="111">
        <f t="shared" si="0"/>
        <v>14125</v>
      </c>
      <c r="E8" s="9"/>
    </row>
    <row r="9" spans="1:9">
      <c r="A9" t="s">
        <v>24</v>
      </c>
      <c r="B9">
        <v>5500</v>
      </c>
      <c r="C9">
        <v>15000</v>
      </c>
      <c r="D9" s="111">
        <f t="shared" si="0"/>
        <v>14125</v>
      </c>
      <c r="E9" s="9"/>
    </row>
    <row r="10" spans="1:9">
      <c r="A10" t="s">
        <v>25</v>
      </c>
      <c r="B10">
        <v>5500</v>
      </c>
      <c r="C10">
        <v>15000</v>
      </c>
      <c r="D10" s="111">
        <f t="shared" si="0"/>
        <v>14125</v>
      </c>
      <c r="E10" s="9"/>
    </row>
    <row r="11" spans="1:9">
      <c r="A11" t="s">
        <v>26</v>
      </c>
      <c r="B11">
        <v>5500</v>
      </c>
      <c r="C11">
        <v>15000</v>
      </c>
      <c r="D11" s="111">
        <f t="shared" si="0"/>
        <v>14125</v>
      </c>
      <c r="E11" s="9"/>
    </row>
    <row r="12" spans="1:9">
      <c r="A12" t="s">
        <v>27</v>
      </c>
      <c r="B12">
        <v>5500</v>
      </c>
      <c r="C12">
        <v>15000</v>
      </c>
      <c r="D12" s="111">
        <f t="shared" si="0"/>
        <v>14125</v>
      </c>
      <c r="E12" s="9"/>
    </row>
    <row r="13" spans="1:9">
      <c r="A13" t="s">
        <v>28</v>
      </c>
      <c r="B13">
        <v>5500</v>
      </c>
      <c r="C13">
        <v>20000</v>
      </c>
      <c r="D13" s="111">
        <f t="shared" si="0"/>
        <v>23675</v>
      </c>
      <c r="E13" s="9"/>
      <c r="G13" s="10"/>
      <c r="H13" s="10"/>
      <c r="I13" s="10"/>
    </row>
    <row r="14" spans="1:9">
      <c r="A14" t="s">
        <v>29</v>
      </c>
      <c r="B14">
        <v>5500</v>
      </c>
      <c r="C14">
        <v>15000</v>
      </c>
      <c r="D14" s="111">
        <f t="shared" si="0"/>
        <v>14125</v>
      </c>
      <c r="E14" s="9"/>
    </row>
    <row r="15" spans="1:9">
      <c r="A15" t="s">
        <v>30</v>
      </c>
      <c r="B15">
        <v>5500</v>
      </c>
      <c r="C15">
        <v>15000</v>
      </c>
      <c r="D15" s="111">
        <f t="shared" si="0"/>
        <v>14125</v>
      </c>
      <c r="E15" s="9"/>
    </row>
    <row r="16" spans="1:9">
      <c r="B16" s="1">
        <f>SUM(B2:B15)</f>
        <v>77000</v>
      </c>
      <c r="C16" s="1">
        <f>SUM(C2:C15)</f>
        <v>220000</v>
      </c>
      <c r="D16" s="114">
        <f>SUM(D2:D15)</f>
        <v>216850</v>
      </c>
      <c r="E16" s="9" t="s">
        <v>180</v>
      </c>
    </row>
    <row r="17" spans="1:18">
      <c r="G17" s="1"/>
      <c r="H17" s="1"/>
      <c r="I17" s="1"/>
    </row>
    <row r="18" spans="1:18">
      <c r="A18" s="115" t="s">
        <v>98</v>
      </c>
      <c r="B18" s="116" t="s">
        <v>161</v>
      </c>
      <c r="C18" s="116" t="s">
        <v>181</v>
      </c>
      <c r="D18" s="9"/>
    </row>
    <row r="19" spans="1:18">
      <c r="A19" s="115" t="s">
        <v>98</v>
      </c>
      <c r="B19" s="116" t="s">
        <v>182</v>
      </c>
      <c r="C19" s="116" t="s">
        <v>183</v>
      </c>
      <c r="H19" s="111" t="s">
        <v>184</v>
      </c>
      <c r="K19" s="111" t="s">
        <v>185</v>
      </c>
      <c r="N19" s="111" t="s">
        <v>186</v>
      </c>
    </row>
    <row r="20" spans="1:18">
      <c r="A20" s="115" t="s">
        <v>179</v>
      </c>
      <c r="B20" s="116" t="s">
        <v>187</v>
      </c>
      <c r="C20" s="116" t="s">
        <v>188</v>
      </c>
      <c r="F20" s="9" t="s">
        <v>189</v>
      </c>
      <c r="G20" t="s">
        <v>103</v>
      </c>
      <c r="H20" s="111" t="s">
        <v>127</v>
      </c>
      <c r="I20" t="s">
        <v>113</v>
      </c>
      <c r="J20" t="s">
        <v>103</v>
      </c>
      <c r="K20" s="111" t="s">
        <v>190</v>
      </c>
      <c r="L20" t="s">
        <v>113</v>
      </c>
      <c r="M20" t="s">
        <v>191</v>
      </c>
      <c r="N20" s="111" t="s">
        <v>192</v>
      </c>
      <c r="O20" t="s">
        <v>113</v>
      </c>
      <c r="P20" t="s">
        <v>191</v>
      </c>
      <c r="Q20" t="s">
        <v>117</v>
      </c>
      <c r="R20" t="s">
        <v>193</v>
      </c>
    </row>
    <row r="21" spans="1:18">
      <c r="A21" s="1" t="s">
        <v>194</v>
      </c>
      <c r="E21" t="s">
        <v>17</v>
      </c>
      <c r="F21">
        <v>8.5</v>
      </c>
      <c r="G21">
        <f t="shared" ref="G21:G34" si="1">F21*650</f>
        <v>5525</v>
      </c>
      <c r="H21" s="111">
        <v>2</v>
      </c>
      <c r="I21">
        <f t="shared" ref="I21:I34" si="2">H21*3</f>
        <v>6</v>
      </c>
      <c r="J21">
        <f t="shared" ref="J21:J34" si="3">I21*650</f>
        <v>3900</v>
      </c>
      <c r="K21" s="111">
        <f t="shared" ref="K21:K34" si="4">H21*3</f>
        <v>6</v>
      </c>
      <c r="L21">
        <f t="shared" ref="L21:L34" si="5">K21*5</f>
        <v>30</v>
      </c>
      <c r="M21">
        <f t="shared" ref="M21:M34" si="6">L21*650</f>
        <v>19500</v>
      </c>
      <c r="N21" s="111">
        <v>2</v>
      </c>
      <c r="O21">
        <f t="shared" ref="O21:O34" si="7">N21*3</f>
        <v>6</v>
      </c>
      <c r="P21">
        <f t="shared" ref="P21:P34" si="8">O21*650</f>
        <v>3900</v>
      </c>
      <c r="Q21">
        <f t="shared" ref="Q21:Q34" si="9">H21*900</f>
        <v>1800</v>
      </c>
      <c r="R21">
        <f t="shared" ref="R21:R35" si="10">G21+J21+M21+P21+Q21</f>
        <v>34625</v>
      </c>
    </row>
    <row r="22" spans="1:18">
      <c r="E22" t="s">
        <v>18</v>
      </c>
      <c r="F22">
        <v>8.5</v>
      </c>
      <c r="G22">
        <f t="shared" si="1"/>
        <v>5525</v>
      </c>
      <c r="H22" s="111">
        <v>2</v>
      </c>
      <c r="I22">
        <f t="shared" si="2"/>
        <v>6</v>
      </c>
      <c r="J22">
        <f t="shared" si="3"/>
        <v>3900</v>
      </c>
      <c r="K22" s="111">
        <f t="shared" si="4"/>
        <v>6</v>
      </c>
      <c r="L22">
        <f t="shared" si="5"/>
        <v>30</v>
      </c>
      <c r="M22">
        <f t="shared" si="6"/>
        <v>19500</v>
      </c>
      <c r="N22" s="111">
        <v>2</v>
      </c>
      <c r="O22">
        <f t="shared" si="7"/>
        <v>6</v>
      </c>
      <c r="P22">
        <f t="shared" si="8"/>
        <v>3900</v>
      </c>
      <c r="Q22">
        <f t="shared" si="9"/>
        <v>1800</v>
      </c>
      <c r="R22">
        <f t="shared" si="10"/>
        <v>34625</v>
      </c>
    </row>
    <row r="23" spans="1:18">
      <c r="E23" t="s">
        <v>97</v>
      </c>
      <c r="F23">
        <v>8.5</v>
      </c>
      <c r="G23">
        <f t="shared" si="1"/>
        <v>5525</v>
      </c>
      <c r="H23" s="111">
        <v>2</v>
      </c>
      <c r="I23">
        <f t="shared" si="2"/>
        <v>6</v>
      </c>
      <c r="J23">
        <f t="shared" si="3"/>
        <v>3900</v>
      </c>
      <c r="K23" s="111">
        <f t="shared" si="4"/>
        <v>6</v>
      </c>
      <c r="L23">
        <f t="shared" si="5"/>
        <v>30</v>
      </c>
      <c r="M23">
        <f t="shared" si="6"/>
        <v>19500</v>
      </c>
      <c r="N23" s="111">
        <v>2</v>
      </c>
      <c r="O23">
        <f t="shared" si="7"/>
        <v>6</v>
      </c>
      <c r="P23">
        <f t="shared" si="8"/>
        <v>3900</v>
      </c>
      <c r="Q23">
        <f t="shared" si="9"/>
        <v>1800</v>
      </c>
      <c r="R23">
        <f t="shared" si="10"/>
        <v>34625</v>
      </c>
    </row>
    <row r="24" spans="1:18">
      <c r="E24" t="s">
        <v>20</v>
      </c>
      <c r="F24">
        <v>8.5</v>
      </c>
      <c r="G24">
        <f t="shared" si="1"/>
        <v>5525</v>
      </c>
      <c r="H24" s="111">
        <v>3</v>
      </c>
      <c r="I24">
        <f t="shared" si="2"/>
        <v>9</v>
      </c>
      <c r="J24">
        <f t="shared" si="3"/>
        <v>5850</v>
      </c>
      <c r="K24" s="111">
        <f t="shared" si="4"/>
        <v>9</v>
      </c>
      <c r="L24">
        <f t="shared" si="5"/>
        <v>45</v>
      </c>
      <c r="M24">
        <f t="shared" si="6"/>
        <v>29250</v>
      </c>
      <c r="N24" s="111">
        <v>3</v>
      </c>
      <c r="O24">
        <f t="shared" si="7"/>
        <v>9</v>
      </c>
      <c r="P24">
        <f t="shared" si="8"/>
        <v>5850</v>
      </c>
      <c r="Q24">
        <f t="shared" si="9"/>
        <v>2700</v>
      </c>
      <c r="R24">
        <f t="shared" si="10"/>
        <v>49175</v>
      </c>
    </row>
    <row r="25" spans="1:18">
      <c r="A25" s="1"/>
      <c r="B25" s="1" t="s">
        <v>113</v>
      </c>
      <c r="C25" s="1" t="s">
        <v>103</v>
      </c>
      <c r="E25" t="s">
        <v>21</v>
      </c>
      <c r="F25">
        <v>8.5</v>
      </c>
      <c r="G25">
        <f t="shared" si="1"/>
        <v>5525</v>
      </c>
      <c r="H25" s="111">
        <v>2</v>
      </c>
      <c r="I25">
        <f t="shared" si="2"/>
        <v>6</v>
      </c>
      <c r="J25">
        <f t="shared" si="3"/>
        <v>3900</v>
      </c>
      <c r="K25" s="111">
        <f t="shared" si="4"/>
        <v>6</v>
      </c>
      <c r="L25">
        <f t="shared" si="5"/>
        <v>30</v>
      </c>
      <c r="M25">
        <f t="shared" si="6"/>
        <v>19500</v>
      </c>
      <c r="N25" s="111">
        <v>2</v>
      </c>
      <c r="O25">
        <f t="shared" si="7"/>
        <v>6</v>
      </c>
      <c r="P25">
        <f t="shared" si="8"/>
        <v>3900</v>
      </c>
      <c r="Q25">
        <f t="shared" si="9"/>
        <v>1800</v>
      </c>
      <c r="R25">
        <f t="shared" si="10"/>
        <v>34625</v>
      </c>
    </row>
    <row r="26" spans="1:18">
      <c r="A26" t="s">
        <v>114</v>
      </c>
      <c r="B26">
        <f>F35</f>
        <v>119</v>
      </c>
      <c r="C26">
        <f>B26*650</f>
        <v>77350</v>
      </c>
      <c r="E26" t="s">
        <v>22</v>
      </c>
      <c r="F26">
        <v>8.5</v>
      </c>
      <c r="G26">
        <f t="shared" si="1"/>
        <v>5525</v>
      </c>
      <c r="H26" s="111">
        <v>2</v>
      </c>
      <c r="I26">
        <f t="shared" si="2"/>
        <v>6</v>
      </c>
      <c r="J26">
        <f t="shared" si="3"/>
        <v>3900</v>
      </c>
      <c r="K26" s="111">
        <f t="shared" si="4"/>
        <v>6</v>
      </c>
      <c r="L26">
        <f t="shared" si="5"/>
        <v>30</v>
      </c>
      <c r="M26">
        <f t="shared" si="6"/>
        <v>19500</v>
      </c>
      <c r="N26" s="111">
        <v>2</v>
      </c>
      <c r="O26">
        <f t="shared" si="7"/>
        <v>6</v>
      </c>
      <c r="P26">
        <f t="shared" si="8"/>
        <v>3900</v>
      </c>
      <c r="Q26">
        <f t="shared" si="9"/>
        <v>1800</v>
      </c>
      <c r="R26">
        <f t="shared" si="10"/>
        <v>34625</v>
      </c>
    </row>
    <row r="27" spans="1:18">
      <c r="A27" t="s">
        <v>195</v>
      </c>
      <c r="B27">
        <f>I35</f>
        <v>90</v>
      </c>
      <c r="C27">
        <f>B27*650</f>
        <v>58500</v>
      </c>
      <c r="E27" t="s">
        <v>23</v>
      </c>
      <c r="F27">
        <v>8.5</v>
      </c>
      <c r="G27">
        <f t="shared" si="1"/>
        <v>5525</v>
      </c>
      <c r="H27" s="111">
        <v>2</v>
      </c>
      <c r="I27">
        <f t="shared" si="2"/>
        <v>6</v>
      </c>
      <c r="J27">
        <f t="shared" si="3"/>
        <v>3900</v>
      </c>
      <c r="K27" s="111">
        <f t="shared" si="4"/>
        <v>6</v>
      </c>
      <c r="L27">
        <f t="shared" si="5"/>
        <v>30</v>
      </c>
      <c r="M27">
        <f t="shared" si="6"/>
        <v>19500</v>
      </c>
      <c r="N27" s="111">
        <v>2</v>
      </c>
      <c r="O27">
        <f t="shared" si="7"/>
        <v>6</v>
      </c>
      <c r="P27">
        <f t="shared" si="8"/>
        <v>3900</v>
      </c>
      <c r="Q27">
        <f t="shared" si="9"/>
        <v>1800</v>
      </c>
      <c r="R27">
        <f t="shared" si="10"/>
        <v>34625</v>
      </c>
    </row>
    <row r="28" spans="1:18">
      <c r="A28" t="s">
        <v>196</v>
      </c>
      <c r="B28">
        <f>L35+50</f>
        <v>500</v>
      </c>
      <c r="C28">
        <f>B28*650</f>
        <v>325000</v>
      </c>
      <c r="E28" t="s">
        <v>24</v>
      </c>
      <c r="F28">
        <v>8.5</v>
      </c>
      <c r="G28">
        <f t="shared" si="1"/>
        <v>5525</v>
      </c>
      <c r="H28" s="111">
        <v>2</v>
      </c>
      <c r="I28">
        <f t="shared" si="2"/>
        <v>6</v>
      </c>
      <c r="J28">
        <f t="shared" si="3"/>
        <v>3900</v>
      </c>
      <c r="K28" s="111">
        <f t="shared" si="4"/>
        <v>6</v>
      </c>
      <c r="L28">
        <f t="shared" si="5"/>
        <v>30</v>
      </c>
      <c r="M28">
        <f t="shared" si="6"/>
        <v>19500</v>
      </c>
      <c r="N28" s="111">
        <v>2</v>
      </c>
      <c r="O28">
        <f t="shared" si="7"/>
        <v>6</v>
      </c>
      <c r="P28">
        <f t="shared" si="8"/>
        <v>3900</v>
      </c>
      <c r="Q28">
        <f t="shared" si="9"/>
        <v>1800</v>
      </c>
      <c r="R28">
        <f t="shared" si="10"/>
        <v>34625</v>
      </c>
    </row>
    <row r="29" spans="1:18">
      <c r="A29" t="s">
        <v>197</v>
      </c>
      <c r="B29">
        <f>O35</f>
        <v>90</v>
      </c>
      <c r="C29">
        <f>B29*650</f>
        <v>58500</v>
      </c>
      <c r="E29" t="s">
        <v>25</v>
      </c>
      <c r="F29">
        <v>8.5</v>
      </c>
      <c r="G29">
        <f t="shared" si="1"/>
        <v>5525</v>
      </c>
      <c r="H29" s="111">
        <v>2</v>
      </c>
      <c r="I29">
        <f t="shared" si="2"/>
        <v>6</v>
      </c>
      <c r="J29">
        <f t="shared" si="3"/>
        <v>3900</v>
      </c>
      <c r="K29" s="111">
        <f t="shared" si="4"/>
        <v>6</v>
      </c>
      <c r="L29">
        <f t="shared" si="5"/>
        <v>30</v>
      </c>
      <c r="M29">
        <f t="shared" si="6"/>
        <v>19500</v>
      </c>
      <c r="N29" s="111">
        <v>2</v>
      </c>
      <c r="O29">
        <f t="shared" si="7"/>
        <v>6</v>
      </c>
      <c r="P29">
        <f t="shared" si="8"/>
        <v>3900</v>
      </c>
      <c r="Q29">
        <f t="shared" si="9"/>
        <v>1800</v>
      </c>
      <c r="R29">
        <f t="shared" si="10"/>
        <v>34625</v>
      </c>
    </row>
    <row r="30" spans="1:18">
      <c r="A30" t="s">
        <v>117</v>
      </c>
      <c r="C30">
        <f>Q35+3000</f>
        <v>30000</v>
      </c>
      <c r="E30" t="s">
        <v>26</v>
      </c>
      <c r="F30">
        <v>8.5</v>
      </c>
      <c r="G30">
        <f t="shared" si="1"/>
        <v>5525</v>
      </c>
      <c r="H30" s="111">
        <v>2</v>
      </c>
      <c r="I30">
        <f t="shared" si="2"/>
        <v>6</v>
      </c>
      <c r="J30">
        <f t="shared" si="3"/>
        <v>3900</v>
      </c>
      <c r="K30" s="111">
        <f t="shared" si="4"/>
        <v>6</v>
      </c>
      <c r="L30">
        <f t="shared" si="5"/>
        <v>30</v>
      </c>
      <c r="M30">
        <f t="shared" si="6"/>
        <v>19500</v>
      </c>
      <c r="N30" s="111">
        <v>2</v>
      </c>
      <c r="O30">
        <f t="shared" si="7"/>
        <v>6</v>
      </c>
      <c r="P30">
        <f t="shared" si="8"/>
        <v>3900</v>
      </c>
      <c r="Q30">
        <f t="shared" si="9"/>
        <v>1800</v>
      </c>
      <c r="R30">
        <f t="shared" si="10"/>
        <v>34625</v>
      </c>
    </row>
    <row r="31" spans="1:18">
      <c r="C31" s="1">
        <f>SUM(C26:C30)</f>
        <v>549350</v>
      </c>
      <c r="E31" t="s">
        <v>27</v>
      </c>
      <c r="F31">
        <v>8.5</v>
      </c>
      <c r="G31">
        <f t="shared" si="1"/>
        <v>5525</v>
      </c>
      <c r="H31" s="111">
        <v>2</v>
      </c>
      <c r="I31">
        <f t="shared" si="2"/>
        <v>6</v>
      </c>
      <c r="J31">
        <f t="shared" si="3"/>
        <v>3900</v>
      </c>
      <c r="K31" s="111">
        <f t="shared" si="4"/>
        <v>6</v>
      </c>
      <c r="L31">
        <f t="shared" si="5"/>
        <v>30</v>
      </c>
      <c r="M31">
        <f t="shared" si="6"/>
        <v>19500</v>
      </c>
      <c r="N31" s="111">
        <v>2</v>
      </c>
      <c r="O31">
        <f t="shared" si="7"/>
        <v>6</v>
      </c>
      <c r="P31">
        <f t="shared" si="8"/>
        <v>3900</v>
      </c>
      <c r="Q31">
        <f t="shared" si="9"/>
        <v>1800</v>
      </c>
      <c r="R31">
        <f t="shared" si="10"/>
        <v>34625</v>
      </c>
    </row>
    <row r="32" spans="1:18">
      <c r="E32" t="s">
        <v>28</v>
      </c>
      <c r="F32">
        <v>8.5</v>
      </c>
      <c r="G32">
        <f t="shared" si="1"/>
        <v>5525</v>
      </c>
      <c r="H32" s="111">
        <v>3</v>
      </c>
      <c r="I32">
        <f t="shared" si="2"/>
        <v>9</v>
      </c>
      <c r="J32">
        <f t="shared" si="3"/>
        <v>5850</v>
      </c>
      <c r="K32" s="111">
        <f t="shared" si="4"/>
        <v>9</v>
      </c>
      <c r="L32">
        <f t="shared" si="5"/>
        <v>45</v>
      </c>
      <c r="M32">
        <f t="shared" si="6"/>
        <v>29250</v>
      </c>
      <c r="N32" s="111">
        <v>3</v>
      </c>
      <c r="O32">
        <f t="shared" si="7"/>
        <v>9</v>
      </c>
      <c r="P32">
        <f t="shared" si="8"/>
        <v>5850</v>
      </c>
      <c r="Q32">
        <f t="shared" si="9"/>
        <v>2700</v>
      </c>
      <c r="R32">
        <f t="shared" si="10"/>
        <v>49175</v>
      </c>
    </row>
    <row r="33" spans="5:18">
      <c r="E33" t="s">
        <v>29</v>
      </c>
      <c r="F33">
        <v>8.5</v>
      </c>
      <c r="G33">
        <f t="shared" si="1"/>
        <v>5525</v>
      </c>
      <c r="H33" s="111">
        <v>2</v>
      </c>
      <c r="I33">
        <f t="shared" si="2"/>
        <v>6</v>
      </c>
      <c r="J33">
        <f t="shared" si="3"/>
        <v>3900</v>
      </c>
      <c r="K33" s="111">
        <f t="shared" si="4"/>
        <v>6</v>
      </c>
      <c r="L33">
        <f t="shared" si="5"/>
        <v>30</v>
      </c>
      <c r="M33">
        <f t="shared" si="6"/>
        <v>19500</v>
      </c>
      <c r="N33" s="111">
        <v>2</v>
      </c>
      <c r="O33">
        <f t="shared" si="7"/>
        <v>6</v>
      </c>
      <c r="P33">
        <f t="shared" si="8"/>
        <v>3900</v>
      </c>
      <c r="Q33">
        <f t="shared" si="9"/>
        <v>1800</v>
      </c>
      <c r="R33">
        <f t="shared" si="10"/>
        <v>34625</v>
      </c>
    </row>
    <row r="34" spans="5:18">
      <c r="E34" t="s">
        <v>30</v>
      </c>
      <c r="F34">
        <v>8.5</v>
      </c>
      <c r="G34">
        <f t="shared" si="1"/>
        <v>5525</v>
      </c>
      <c r="H34" s="111">
        <v>2</v>
      </c>
      <c r="I34">
        <f t="shared" si="2"/>
        <v>6</v>
      </c>
      <c r="J34">
        <f t="shared" si="3"/>
        <v>3900</v>
      </c>
      <c r="K34" s="111">
        <f t="shared" si="4"/>
        <v>6</v>
      </c>
      <c r="L34">
        <f t="shared" si="5"/>
        <v>30</v>
      </c>
      <c r="M34">
        <f t="shared" si="6"/>
        <v>19500</v>
      </c>
      <c r="N34" s="111">
        <v>2</v>
      </c>
      <c r="O34">
        <f t="shared" si="7"/>
        <v>6</v>
      </c>
      <c r="P34">
        <f t="shared" si="8"/>
        <v>3900</v>
      </c>
      <c r="Q34">
        <f t="shared" si="9"/>
        <v>1800</v>
      </c>
      <c r="R34">
        <f t="shared" si="10"/>
        <v>34625</v>
      </c>
    </row>
    <row r="35" spans="5:18">
      <c r="F35" s="1">
        <f t="shared" ref="F35:Q35" si="11">SUM(F21:F34)</f>
        <v>119</v>
      </c>
      <c r="G35" s="1">
        <f t="shared" si="11"/>
        <v>77350</v>
      </c>
      <c r="H35" s="112">
        <f t="shared" si="11"/>
        <v>30</v>
      </c>
      <c r="I35" s="1">
        <f t="shared" si="11"/>
        <v>90</v>
      </c>
      <c r="J35" s="1">
        <f t="shared" si="11"/>
        <v>58500</v>
      </c>
      <c r="K35" s="112">
        <f t="shared" si="11"/>
        <v>90</v>
      </c>
      <c r="L35" s="1">
        <f t="shared" si="11"/>
        <v>450</v>
      </c>
      <c r="M35" s="1">
        <f t="shared" si="11"/>
        <v>292500</v>
      </c>
      <c r="N35" s="112">
        <f t="shared" si="11"/>
        <v>30</v>
      </c>
      <c r="O35" s="1">
        <f t="shared" si="11"/>
        <v>90</v>
      </c>
      <c r="P35" s="1">
        <f t="shared" si="11"/>
        <v>58500</v>
      </c>
      <c r="Q35" s="1">
        <f t="shared" si="11"/>
        <v>27000</v>
      </c>
      <c r="R35" s="1">
        <f t="shared" si="10"/>
        <v>513850</v>
      </c>
    </row>
    <row r="37" spans="5:18">
      <c r="K37" s="111" t="s">
        <v>198</v>
      </c>
      <c r="L37" s="111"/>
      <c r="M37" s="111"/>
      <c r="N37" s="111"/>
      <c r="P37" s="111" t="s">
        <v>199</v>
      </c>
      <c r="Q37" s="111"/>
      <c r="R37" s="1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9"/>
  <sheetViews>
    <sheetView workbookViewId="0">
      <selection activeCell="B2" sqref="B2:B15"/>
    </sheetView>
  </sheetViews>
  <sheetFormatPr defaultColWidth="11" defaultRowHeight="15.6"/>
  <cols>
    <col min="1" max="1" width="29.59765625" customWidth="1"/>
    <col min="2" max="2" width="13.09765625" customWidth="1"/>
    <col min="3" max="3" width="12.09765625" customWidth="1"/>
    <col min="4" max="4" width="9"/>
    <col min="5" max="5" width="16.5" customWidth="1"/>
    <col min="6" max="6" width="13.59765625" customWidth="1"/>
    <col min="7" max="7" width="16.69921875" customWidth="1"/>
    <col min="8" max="8" width="9"/>
    <col min="9" max="9" width="16.796875" customWidth="1"/>
  </cols>
  <sheetData>
    <row r="1" spans="1:12">
      <c r="A1" s="4" t="s">
        <v>9</v>
      </c>
      <c r="B1" t="s">
        <v>98</v>
      </c>
      <c r="C1" t="s">
        <v>100</v>
      </c>
      <c r="D1" s="5" t="s">
        <v>159</v>
      </c>
      <c r="J1" t="s">
        <v>169</v>
      </c>
      <c r="K1" t="s">
        <v>170</v>
      </c>
      <c r="L1" t="s">
        <v>159</v>
      </c>
    </row>
    <row r="2" spans="1:12">
      <c r="A2" t="s">
        <v>17</v>
      </c>
      <c r="B2" s="79">
        <v>6500</v>
      </c>
      <c r="C2" s="9">
        <f>L2-B2</f>
        <v>17200</v>
      </c>
      <c r="D2" s="9">
        <f>SUM(B2:C2)</f>
        <v>23700</v>
      </c>
      <c r="I2" t="s">
        <v>17</v>
      </c>
      <c r="J2" s="20">
        <f>H23</f>
        <v>7600</v>
      </c>
      <c r="K2" s="20">
        <f>H44</f>
        <v>16100</v>
      </c>
      <c r="L2">
        <f>J2+K2</f>
        <v>23700</v>
      </c>
    </row>
    <row r="3" spans="1:12">
      <c r="A3" t="s">
        <v>18</v>
      </c>
      <c r="B3" s="79">
        <v>6500</v>
      </c>
      <c r="C3" s="9">
        <f t="shared" ref="C3:C15" si="0">L3-B3</f>
        <v>21650</v>
      </c>
      <c r="D3" s="9">
        <f t="shared" ref="D3:D15" si="1">SUM(B3:C3)</f>
        <v>28150</v>
      </c>
      <c r="I3" t="s">
        <v>18</v>
      </c>
      <c r="J3" s="20">
        <f t="shared" ref="J3:J15" si="2">H24</f>
        <v>12000</v>
      </c>
      <c r="K3" s="20">
        <f t="shared" ref="K3:K15" si="3">H45</f>
        <v>16150</v>
      </c>
      <c r="L3">
        <f t="shared" ref="L3:L15" si="4">J3+K3</f>
        <v>28150</v>
      </c>
    </row>
    <row r="4" spans="1:12">
      <c r="A4" t="s">
        <v>97</v>
      </c>
      <c r="B4" s="79">
        <v>6500</v>
      </c>
      <c r="C4" s="9">
        <f t="shared" si="0"/>
        <v>20750</v>
      </c>
      <c r="D4" s="9">
        <f t="shared" si="1"/>
        <v>27250</v>
      </c>
      <c r="I4" t="s">
        <v>97</v>
      </c>
      <c r="J4" s="20">
        <f t="shared" si="2"/>
        <v>19300</v>
      </c>
      <c r="K4" s="20">
        <f t="shared" si="3"/>
        <v>7950</v>
      </c>
      <c r="L4">
        <f t="shared" si="4"/>
        <v>27250</v>
      </c>
    </row>
    <row r="5" spans="1:12">
      <c r="A5" t="s">
        <v>20</v>
      </c>
      <c r="B5" s="79">
        <v>6500</v>
      </c>
      <c r="C5" s="9">
        <f t="shared" si="0"/>
        <v>36200</v>
      </c>
      <c r="D5" s="9">
        <f t="shared" si="1"/>
        <v>42700</v>
      </c>
      <c r="I5" t="s">
        <v>20</v>
      </c>
      <c r="J5" s="20">
        <f t="shared" si="2"/>
        <v>26550</v>
      </c>
      <c r="K5" s="20">
        <f t="shared" si="3"/>
        <v>16150</v>
      </c>
      <c r="L5">
        <f t="shared" si="4"/>
        <v>42700</v>
      </c>
    </row>
    <row r="6" spans="1:12">
      <c r="A6" t="s">
        <v>21</v>
      </c>
      <c r="B6" s="79">
        <v>6500</v>
      </c>
      <c r="C6" s="9">
        <f t="shared" si="0"/>
        <v>12850</v>
      </c>
      <c r="D6" s="9">
        <f t="shared" si="1"/>
        <v>19350</v>
      </c>
      <c r="I6" t="s">
        <v>21</v>
      </c>
      <c r="J6" s="20">
        <f t="shared" si="2"/>
        <v>11300</v>
      </c>
      <c r="K6" s="20">
        <f t="shared" si="3"/>
        <v>8050</v>
      </c>
      <c r="L6">
        <f t="shared" si="4"/>
        <v>19350</v>
      </c>
    </row>
    <row r="7" spans="1:12">
      <c r="A7" t="s">
        <v>22</v>
      </c>
      <c r="B7" s="79">
        <v>6500</v>
      </c>
      <c r="C7" s="9">
        <f t="shared" si="0"/>
        <v>16950</v>
      </c>
      <c r="D7" s="9">
        <f t="shared" si="1"/>
        <v>23450</v>
      </c>
      <c r="I7" t="s">
        <v>22</v>
      </c>
      <c r="J7" s="20">
        <f t="shared" si="2"/>
        <v>15800</v>
      </c>
      <c r="K7" s="20">
        <f t="shared" si="3"/>
        <v>7650</v>
      </c>
      <c r="L7">
        <f t="shared" si="4"/>
        <v>23450</v>
      </c>
    </row>
    <row r="8" spans="1:12">
      <c r="A8" t="s">
        <v>23</v>
      </c>
      <c r="B8" s="79">
        <v>6500</v>
      </c>
      <c r="C8" s="9">
        <f t="shared" si="0"/>
        <v>60950</v>
      </c>
      <c r="D8" s="9">
        <f t="shared" si="1"/>
        <v>67450</v>
      </c>
      <c r="I8" t="s">
        <v>23</v>
      </c>
      <c r="J8" s="20">
        <f t="shared" si="2"/>
        <v>28250</v>
      </c>
      <c r="K8" s="20">
        <f t="shared" si="3"/>
        <v>39200</v>
      </c>
      <c r="L8">
        <f t="shared" si="4"/>
        <v>67450</v>
      </c>
    </row>
    <row r="9" spans="1:12">
      <c r="A9" t="s">
        <v>24</v>
      </c>
      <c r="B9" s="79">
        <v>6500</v>
      </c>
      <c r="C9" s="9">
        <f t="shared" si="0"/>
        <v>31750</v>
      </c>
      <c r="D9" s="9">
        <f t="shared" si="1"/>
        <v>38250</v>
      </c>
      <c r="I9" t="s">
        <v>24</v>
      </c>
      <c r="J9" s="20">
        <f t="shared" si="2"/>
        <v>26250</v>
      </c>
      <c r="K9" s="20">
        <f t="shared" si="3"/>
        <v>12000</v>
      </c>
      <c r="L9">
        <f t="shared" si="4"/>
        <v>38250</v>
      </c>
    </row>
    <row r="10" spans="1:12">
      <c r="A10" t="s">
        <v>25</v>
      </c>
      <c r="B10" s="79">
        <v>6500</v>
      </c>
      <c r="C10" s="9">
        <f t="shared" si="0"/>
        <v>21500</v>
      </c>
      <c r="D10" s="9">
        <f t="shared" si="1"/>
        <v>28000</v>
      </c>
      <c r="I10" t="s">
        <v>25</v>
      </c>
      <c r="J10" s="20">
        <f t="shared" si="2"/>
        <v>11700</v>
      </c>
      <c r="K10" s="20">
        <f t="shared" si="3"/>
        <v>16300</v>
      </c>
      <c r="L10">
        <f t="shared" si="4"/>
        <v>28000</v>
      </c>
    </row>
    <row r="11" spans="1:12">
      <c r="A11" t="s">
        <v>26</v>
      </c>
      <c r="B11" s="79">
        <v>6500</v>
      </c>
      <c r="C11" s="9">
        <f t="shared" si="0"/>
        <v>34650</v>
      </c>
      <c r="D11" s="9">
        <f t="shared" si="1"/>
        <v>41150</v>
      </c>
      <c r="I11" t="s">
        <v>26</v>
      </c>
      <c r="J11" s="20">
        <f t="shared" si="2"/>
        <v>20450</v>
      </c>
      <c r="K11" s="20">
        <f t="shared" si="3"/>
        <v>20700</v>
      </c>
      <c r="L11">
        <f t="shared" si="4"/>
        <v>41150</v>
      </c>
    </row>
    <row r="12" spans="1:12">
      <c r="A12" t="s">
        <v>27</v>
      </c>
      <c r="B12" s="79">
        <v>6500</v>
      </c>
      <c r="C12" s="9">
        <f t="shared" si="0"/>
        <v>8000</v>
      </c>
      <c r="D12" s="9">
        <f t="shared" si="1"/>
        <v>14500</v>
      </c>
      <c r="I12" t="s">
        <v>27</v>
      </c>
      <c r="J12" s="20">
        <f t="shared" si="2"/>
        <v>7150</v>
      </c>
      <c r="K12" s="20">
        <f t="shared" si="3"/>
        <v>7350</v>
      </c>
      <c r="L12">
        <f t="shared" si="4"/>
        <v>14500</v>
      </c>
    </row>
    <row r="13" spans="1:12">
      <c r="A13" t="s">
        <v>28</v>
      </c>
      <c r="B13" s="79">
        <v>6500</v>
      </c>
      <c r="C13" s="9">
        <f t="shared" si="0"/>
        <v>13000</v>
      </c>
      <c r="D13" s="9">
        <f t="shared" si="1"/>
        <v>19500</v>
      </c>
      <c r="I13" t="s">
        <v>28</v>
      </c>
      <c r="J13" s="20">
        <f t="shared" si="2"/>
        <v>11350</v>
      </c>
      <c r="K13" s="20">
        <f t="shared" si="3"/>
        <v>8150</v>
      </c>
      <c r="L13">
        <f t="shared" si="4"/>
        <v>19500</v>
      </c>
    </row>
    <row r="14" spans="1:12">
      <c r="A14" t="s">
        <v>29</v>
      </c>
      <c r="B14" s="79">
        <v>6500</v>
      </c>
      <c r="C14" s="9">
        <f t="shared" si="0"/>
        <v>12550</v>
      </c>
      <c r="D14" s="9">
        <f t="shared" si="1"/>
        <v>19050</v>
      </c>
      <c r="I14" t="s">
        <v>29</v>
      </c>
      <c r="J14" s="20">
        <f t="shared" si="2"/>
        <v>7500</v>
      </c>
      <c r="K14" s="20">
        <f t="shared" si="3"/>
        <v>11550</v>
      </c>
      <c r="L14">
        <f t="shared" si="4"/>
        <v>19050</v>
      </c>
    </row>
    <row r="15" spans="1:12">
      <c r="A15" t="s">
        <v>30</v>
      </c>
      <c r="B15" s="79">
        <v>6500</v>
      </c>
      <c r="C15" s="9">
        <f t="shared" si="0"/>
        <v>44000</v>
      </c>
      <c r="D15" s="9">
        <f t="shared" si="1"/>
        <v>50500</v>
      </c>
      <c r="I15" t="s">
        <v>30</v>
      </c>
      <c r="J15" s="20">
        <f t="shared" si="2"/>
        <v>16300</v>
      </c>
      <c r="K15" s="20">
        <f t="shared" si="3"/>
        <v>34200</v>
      </c>
      <c r="L15">
        <f t="shared" si="4"/>
        <v>50500</v>
      </c>
    </row>
    <row r="16" spans="1:12">
      <c r="D16" s="9">
        <f>SUM(D2:D15)</f>
        <v>443000</v>
      </c>
      <c r="J16">
        <f>SUM(J2:J15)</f>
        <v>221500</v>
      </c>
      <c r="K16">
        <f>SUM(K2:K15)</f>
        <v>221500</v>
      </c>
      <c r="L16">
        <f>SUM(L2:L15)</f>
        <v>443000</v>
      </c>
    </row>
    <row r="17" spans="1:16">
      <c r="A17" s="88" t="s">
        <v>98</v>
      </c>
      <c r="B17" s="89" t="s">
        <v>161</v>
      </c>
      <c r="C17" s="90">
        <v>43768</v>
      </c>
    </row>
    <row r="18" spans="1:16">
      <c r="A18" s="88" t="s">
        <v>100</v>
      </c>
      <c r="B18" s="89" t="s">
        <v>110</v>
      </c>
      <c r="C18" s="90">
        <v>43555</v>
      </c>
    </row>
    <row r="19" spans="1:16">
      <c r="A19" s="24"/>
      <c r="B19" s="87"/>
      <c r="C19" s="58"/>
    </row>
    <row r="21" spans="1:16">
      <c r="P21" s="5"/>
    </row>
    <row r="22" spans="1:16" ht="62.4">
      <c r="A22" s="24" t="s">
        <v>76</v>
      </c>
      <c r="B22" t="s">
        <v>77</v>
      </c>
      <c r="C22" t="s">
        <v>78</v>
      </c>
      <c r="D22" s="45" t="s">
        <v>200</v>
      </c>
      <c r="E22" t="s">
        <v>201</v>
      </c>
      <c r="F22" t="s">
        <v>202</v>
      </c>
      <c r="G22" t="s">
        <v>203</v>
      </c>
      <c r="H22" t="s">
        <v>87</v>
      </c>
      <c r="P22" s="5"/>
    </row>
    <row r="23" spans="1:16">
      <c r="A23" t="s">
        <v>17</v>
      </c>
      <c r="B23">
        <v>5</v>
      </c>
      <c r="C23" s="20">
        <v>3250</v>
      </c>
      <c r="D23">
        <v>1</v>
      </c>
      <c r="E23">
        <v>6</v>
      </c>
      <c r="F23" s="20">
        <v>3900</v>
      </c>
      <c r="G23">
        <v>450</v>
      </c>
      <c r="H23" s="20">
        <v>7600</v>
      </c>
      <c r="P23" s="5"/>
    </row>
    <row r="24" spans="1:16">
      <c r="A24" t="s">
        <v>89</v>
      </c>
      <c r="B24">
        <v>5</v>
      </c>
      <c r="C24" s="20">
        <v>3250</v>
      </c>
      <c r="D24">
        <v>2</v>
      </c>
      <c r="E24">
        <v>12</v>
      </c>
      <c r="F24" s="20">
        <v>7800</v>
      </c>
      <c r="G24">
        <v>950</v>
      </c>
      <c r="H24" s="20">
        <v>12000</v>
      </c>
      <c r="P24" s="5"/>
    </row>
    <row r="25" spans="1:16">
      <c r="A25" t="s">
        <v>45</v>
      </c>
      <c r="B25">
        <v>5</v>
      </c>
      <c r="C25" s="20">
        <v>3250</v>
      </c>
      <c r="D25">
        <v>3</v>
      </c>
      <c r="E25">
        <v>18</v>
      </c>
      <c r="F25" s="20">
        <v>11700</v>
      </c>
      <c r="G25" s="20">
        <v>4350</v>
      </c>
      <c r="H25" s="20">
        <v>19300</v>
      </c>
      <c r="P25" s="5"/>
    </row>
    <row r="26" spans="1:16">
      <c r="A26" t="s">
        <v>92</v>
      </c>
      <c r="B26">
        <v>5</v>
      </c>
      <c r="C26" s="20">
        <v>3250</v>
      </c>
      <c r="D26">
        <v>5</v>
      </c>
      <c r="E26">
        <v>30</v>
      </c>
      <c r="F26" s="20">
        <v>19500</v>
      </c>
      <c r="G26" s="20">
        <v>3800</v>
      </c>
      <c r="H26" s="20">
        <v>26550</v>
      </c>
      <c r="P26" s="5"/>
    </row>
    <row r="27" spans="1:16">
      <c r="A27" t="s">
        <v>21</v>
      </c>
      <c r="B27">
        <v>5</v>
      </c>
      <c r="C27" s="20">
        <v>3250</v>
      </c>
      <c r="D27">
        <v>2</v>
      </c>
      <c r="E27">
        <v>12</v>
      </c>
      <c r="F27" s="20">
        <v>7800</v>
      </c>
      <c r="G27">
        <v>250</v>
      </c>
      <c r="H27" s="20">
        <v>11300</v>
      </c>
      <c r="P27" s="5"/>
    </row>
    <row r="28" spans="1:16">
      <c r="A28" t="s">
        <v>22</v>
      </c>
      <c r="B28">
        <v>5</v>
      </c>
      <c r="C28" s="20">
        <v>3250</v>
      </c>
      <c r="D28">
        <v>3</v>
      </c>
      <c r="E28">
        <v>18</v>
      </c>
      <c r="F28" s="20">
        <v>11700</v>
      </c>
      <c r="G28">
        <v>850</v>
      </c>
      <c r="H28" s="20">
        <v>15800</v>
      </c>
      <c r="P28" s="5"/>
    </row>
    <row r="29" spans="1:16">
      <c r="A29" t="s">
        <v>23</v>
      </c>
      <c r="B29">
        <v>5</v>
      </c>
      <c r="C29" s="20">
        <v>3250</v>
      </c>
      <c r="D29">
        <v>6</v>
      </c>
      <c r="E29">
        <v>36</v>
      </c>
      <c r="F29" s="20">
        <v>23400</v>
      </c>
      <c r="G29" s="20">
        <v>1600</v>
      </c>
      <c r="H29" s="20">
        <v>28250</v>
      </c>
      <c r="P29" s="5"/>
    </row>
    <row r="30" spans="1:16">
      <c r="A30" t="s">
        <v>93</v>
      </c>
      <c r="B30">
        <v>5</v>
      </c>
      <c r="C30" s="20">
        <v>3250</v>
      </c>
      <c r="D30">
        <v>5</v>
      </c>
      <c r="E30">
        <v>30</v>
      </c>
      <c r="F30" s="20">
        <v>19500</v>
      </c>
      <c r="G30" s="20">
        <v>3500</v>
      </c>
      <c r="H30" s="20">
        <v>26250</v>
      </c>
      <c r="P30" s="5"/>
    </row>
    <row r="31" spans="1:16">
      <c r="A31" t="s">
        <v>25</v>
      </c>
      <c r="B31">
        <v>5</v>
      </c>
      <c r="C31" s="20">
        <v>3250</v>
      </c>
      <c r="D31">
        <v>2</v>
      </c>
      <c r="E31">
        <v>12</v>
      </c>
      <c r="F31" s="20">
        <v>7800</v>
      </c>
      <c r="G31">
        <v>650</v>
      </c>
      <c r="H31" s="20">
        <v>11700</v>
      </c>
      <c r="P31" s="5"/>
    </row>
    <row r="32" spans="1:16">
      <c r="A32" t="s">
        <v>28</v>
      </c>
      <c r="B32">
        <v>5</v>
      </c>
      <c r="C32" s="20">
        <v>3250</v>
      </c>
      <c r="D32">
        <v>4</v>
      </c>
      <c r="E32">
        <v>24</v>
      </c>
      <c r="F32" s="20">
        <v>15600</v>
      </c>
      <c r="G32" s="20">
        <v>1600</v>
      </c>
      <c r="H32" s="20">
        <v>20450</v>
      </c>
      <c r="P32" s="5"/>
    </row>
    <row r="33" spans="1:16">
      <c r="A33" t="s">
        <v>26</v>
      </c>
      <c r="B33">
        <v>5</v>
      </c>
      <c r="C33" s="20">
        <v>3250</v>
      </c>
      <c r="D33">
        <v>1</v>
      </c>
      <c r="E33">
        <v>6</v>
      </c>
      <c r="F33" s="20">
        <v>3900</v>
      </c>
      <c r="G33">
        <v>0</v>
      </c>
      <c r="H33" s="20">
        <v>7150</v>
      </c>
      <c r="P33" s="5"/>
    </row>
    <row r="34" spans="1:16">
      <c r="A34" t="s">
        <v>27</v>
      </c>
      <c r="B34">
        <v>5</v>
      </c>
      <c r="C34" s="20">
        <v>3250</v>
      </c>
      <c r="D34">
        <v>2</v>
      </c>
      <c r="E34">
        <v>12</v>
      </c>
      <c r="F34" s="20">
        <v>7800</v>
      </c>
      <c r="G34">
        <v>300</v>
      </c>
      <c r="H34" s="20">
        <v>11350</v>
      </c>
      <c r="P34" s="5"/>
    </row>
    <row r="35" spans="1:16">
      <c r="A35" t="s">
        <v>29</v>
      </c>
      <c r="B35">
        <v>5</v>
      </c>
      <c r="C35" s="20">
        <v>3250</v>
      </c>
      <c r="D35">
        <v>1</v>
      </c>
      <c r="E35">
        <v>6</v>
      </c>
      <c r="F35" s="20">
        <v>3900</v>
      </c>
      <c r="G35">
        <v>350</v>
      </c>
      <c r="H35" s="20">
        <v>7500</v>
      </c>
      <c r="P35" s="5"/>
    </row>
    <row r="36" spans="1:16">
      <c r="A36" t="s">
        <v>30</v>
      </c>
      <c r="B36">
        <v>5</v>
      </c>
      <c r="C36" s="20">
        <v>3250</v>
      </c>
      <c r="D36">
        <v>3</v>
      </c>
      <c r="E36">
        <v>18</v>
      </c>
      <c r="F36" s="20">
        <v>11700</v>
      </c>
      <c r="G36" s="20">
        <v>1350</v>
      </c>
      <c r="H36" s="20">
        <v>16300</v>
      </c>
      <c r="P36" s="5"/>
    </row>
    <row r="37" spans="1:16">
      <c r="P37" s="5"/>
    </row>
    <row r="38" spans="1:16">
      <c r="B38">
        <v>70</v>
      </c>
      <c r="C38" s="20">
        <v>45500</v>
      </c>
      <c r="D38">
        <v>40</v>
      </c>
      <c r="E38">
        <v>240</v>
      </c>
      <c r="F38" s="20">
        <v>156000</v>
      </c>
      <c r="G38" s="20">
        <v>20000</v>
      </c>
      <c r="H38" s="20">
        <v>221500</v>
      </c>
      <c r="P38" s="5"/>
    </row>
    <row r="41" spans="1:16">
      <c r="A41" s="70" t="s">
        <v>204</v>
      </c>
      <c r="L41" s="5"/>
    </row>
    <row r="42" spans="1:16">
      <c r="L42" s="5"/>
    </row>
    <row r="43" spans="1:16" ht="62.4">
      <c r="A43" t="s">
        <v>76</v>
      </c>
      <c r="B43" t="s">
        <v>77</v>
      </c>
      <c r="C43" t="s">
        <v>78</v>
      </c>
      <c r="D43" s="45" t="s">
        <v>200</v>
      </c>
      <c r="E43" t="s">
        <v>201</v>
      </c>
      <c r="F43" t="s">
        <v>202</v>
      </c>
      <c r="G43" t="s">
        <v>203</v>
      </c>
      <c r="H43" t="s">
        <v>87</v>
      </c>
      <c r="L43" s="5"/>
    </row>
    <row r="44" spans="1:16">
      <c r="A44" t="s">
        <v>17</v>
      </c>
      <c r="B44">
        <v>5</v>
      </c>
      <c r="C44" s="20">
        <v>3250</v>
      </c>
      <c r="D44">
        <v>3</v>
      </c>
      <c r="E44">
        <v>18</v>
      </c>
      <c r="F44" s="20">
        <v>11700</v>
      </c>
      <c r="G44" s="20">
        <v>1150</v>
      </c>
      <c r="H44" s="20">
        <v>16100</v>
      </c>
      <c r="L44" s="5"/>
    </row>
    <row r="45" spans="1:16">
      <c r="A45" t="s">
        <v>89</v>
      </c>
      <c r="B45">
        <v>5</v>
      </c>
      <c r="C45" s="20">
        <v>3250</v>
      </c>
      <c r="D45">
        <v>3</v>
      </c>
      <c r="E45">
        <v>18</v>
      </c>
      <c r="F45" s="20">
        <v>11700</v>
      </c>
      <c r="G45" s="20">
        <v>1200</v>
      </c>
      <c r="H45" s="20">
        <v>16150</v>
      </c>
      <c r="L45" s="5"/>
    </row>
    <row r="46" spans="1:16">
      <c r="A46" t="s">
        <v>90</v>
      </c>
      <c r="B46">
        <v>5</v>
      </c>
      <c r="C46" s="20">
        <v>3250</v>
      </c>
      <c r="D46">
        <v>1</v>
      </c>
      <c r="E46">
        <v>6</v>
      </c>
      <c r="F46" s="20">
        <v>3900</v>
      </c>
      <c r="G46">
        <v>800</v>
      </c>
      <c r="H46" s="20">
        <v>7950</v>
      </c>
      <c r="L46" s="5"/>
    </row>
    <row r="47" spans="1:16">
      <c r="A47" t="s">
        <v>92</v>
      </c>
      <c r="B47">
        <v>5</v>
      </c>
      <c r="C47" s="20">
        <v>3250</v>
      </c>
      <c r="D47">
        <v>3</v>
      </c>
      <c r="E47">
        <v>18</v>
      </c>
      <c r="F47" s="20">
        <v>11700</v>
      </c>
      <c r="G47" s="20">
        <v>1200</v>
      </c>
      <c r="H47" s="20">
        <v>16150</v>
      </c>
      <c r="L47" s="5"/>
    </row>
    <row r="48" spans="1:16">
      <c r="A48" t="s">
        <v>21</v>
      </c>
      <c r="B48">
        <v>5</v>
      </c>
      <c r="C48" s="20">
        <v>3250</v>
      </c>
      <c r="D48">
        <v>1</v>
      </c>
      <c r="E48">
        <v>6</v>
      </c>
      <c r="F48" s="20">
        <v>3900</v>
      </c>
      <c r="G48">
        <v>900</v>
      </c>
      <c r="H48" s="20">
        <v>8050</v>
      </c>
      <c r="L48" s="5"/>
    </row>
    <row r="49" spans="1:12">
      <c r="A49" t="s">
        <v>22</v>
      </c>
      <c r="B49">
        <v>5</v>
      </c>
      <c r="C49" s="20">
        <v>3250</v>
      </c>
      <c r="D49">
        <v>1</v>
      </c>
      <c r="E49">
        <v>6</v>
      </c>
      <c r="F49" s="20">
        <v>3900</v>
      </c>
      <c r="G49">
        <v>500</v>
      </c>
      <c r="H49" s="20">
        <v>7650</v>
      </c>
      <c r="L49" s="5"/>
    </row>
    <row r="50" spans="1:12">
      <c r="A50" t="s">
        <v>23</v>
      </c>
      <c r="B50">
        <v>5</v>
      </c>
      <c r="C50" s="20">
        <v>3250</v>
      </c>
      <c r="D50">
        <v>8</v>
      </c>
      <c r="E50">
        <v>48</v>
      </c>
      <c r="F50" s="20">
        <v>31200</v>
      </c>
      <c r="G50" s="20">
        <v>4750</v>
      </c>
      <c r="H50" s="20">
        <v>39200</v>
      </c>
      <c r="L50" s="5"/>
    </row>
    <row r="51" spans="1:12">
      <c r="A51" t="s">
        <v>93</v>
      </c>
      <c r="B51">
        <v>5</v>
      </c>
      <c r="C51" s="20">
        <v>3250</v>
      </c>
      <c r="D51">
        <v>2</v>
      </c>
      <c r="E51">
        <v>12</v>
      </c>
      <c r="F51" s="20">
        <v>7800</v>
      </c>
      <c r="G51">
        <v>950</v>
      </c>
      <c r="H51" s="20">
        <v>12000</v>
      </c>
      <c r="L51" s="5"/>
    </row>
    <row r="52" spans="1:12">
      <c r="A52" t="s">
        <v>25</v>
      </c>
      <c r="B52">
        <v>5</v>
      </c>
      <c r="C52" s="20">
        <v>3250</v>
      </c>
      <c r="D52">
        <v>3</v>
      </c>
      <c r="E52">
        <v>18</v>
      </c>
      <c r="F52" s="20">
        <v>11700</v>
      </c>
      <c r="G52" s="20">
        <v>1350</v>
      </c>
      <c r="H52" s="20">
        <v>16300</v>
      </c>
      <c r="L52" s="5"/>
    </row>
    <row r="53" spans="1:12">
      <c r="A53" t="s">
        <v>28</v>
      </c>
      <c r="B53">
        <v>5</v>
      </c>
      <c r="C53" s="20">
        <v>3250</v>
      </c>
      <c r="D53">
        <v>4</v>
      </c>
      <c r="E53">
        <v>24</v>
      </c>
      <c r="F53" s="20">
        <v>15600</v>
      </c>
      <c r="G53" s="20">
        <v>1850</v>
      </c>
      <c r="H53" s="20">
        <v>20700</v>
      </c>
      <c r="L53" s="5"/>
    </row>
    <row r="54" spans="1:12">
      <c r="A54" t="s">
        <v>26</v>
      </c>
      <c r="B54">
        <v>5</v>
      </c>
      <c r="C54" s="20">
        <v>3250</v>
      </c>
      <c r="D54">
        <v>1</v>
      </c>
      <c r="E54">
        <v>6</v>
      </c>
      <c r="F54" s="20">
        <v>3900</v>
      </c>
      <c r="G54">
        <v>200</v>
      </c>
      <c r="H54" s="20">
        <v>7350</v>
      </c>
      <c r="L54" s="5"/>
    </row>
    <row r="55" spans="1:12">
      <c r="A55" t="s">
        <v>27</v>
      </c>
      <c r="B55">
        <v>5</v>
      </c>
      <c r="C55" s="20">
        <v>3250</v>
      </c>
      <c r="D55">
        <v>1</v>
      </c>
      <c r="E55">
        <v>6</v>
      </c>
      <c r="F55" s="20">
        <v>3900</v>
      </c>
      <c r="G55" s="20">
        <v>1000</v>
      </c>
      <c r="H55" s="20">
        <v>8150</v>
      </c>
      <c r="L55" s="5"/>
    </row>
    <row r="56" spans="1:12">
      <c r="A56" t="s">
        <v>29</v>
      </c>
      <c r="B56">
        <v>5</v>
      </c>
      <c r="C56" s="20">
        <v>3250</v>
      </c>
      <c r="D56">
        <v>2</v>
      </c>
      <c r="E56">
        <v>12</v>
      </c>
      <c r="F56" s="20">
        <v>7800</v>
      </c>
      <c r="G56">
        <v>500</v>
      </c>
      <c r="H56" s="20">
        <v>11550</v>
      </c>
      <c r="L56" s="5"/>
    </row>
    <row r="57" spans="1:12">
      <c r="A57" t="s">
        <v>30</v>
      </c>
      <c r="B57">
        <v>5</v>
      </c>
      <c r="C57" s="20">
        <v>3250</v>
      </c>
      <c r="D57">
        <v>7</v>
      </c>
      <c r="E57">
        <v>42</v>
      </c>
      <c r="F57" s="20">
        <v>27300</v>
      </c>
      <c r="G57" s="20">
        <v>3650</v>
      </c>
      <c r="H57" s="20">
        <v>34200</v>
      </c>
      <c r="L57" s="5"/>
    </row>
    <row r="58" spans="1:12">
      <c r="H58">
        <v>0</v>
      </c>
      <c r="L58" s="5"/>
    </row>
    <row r="59" spans="1:12">
      <c r="B59">
        <v>70</v>
      </c>
      <c r="C59" s="20">
        <v>45500</v>
      </c>
      <c r="D59">
        <v>40</v>
      </c>
      <c r="E59">
        <v>240</v>
      </c>
      <c r="F59" s="20">
        <v>156000</v>
      </c>
      <c r="G59" s="20">
        <v>20000</v>
      </c>
      <c r="H59" s="20">
        <v>221500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9"/>
  <sheetViews>
    <sheetView workbookViewId="0"/>
  </sheetViews>
  <sheetFormatPr defaultColWidth="11" defaultRowHeight="15.6"/>
  <cols>
    <col min="1" max="1" width="29.59765625" customWidth="1"/>
    <col min="2" max="2" width="13.09765625" customWidth="1"/>
    <col min="3" max="3" width="12.09765625" customWidth="1"/>
    <col min="4" max="4" width="9"/>
    <col min="5" max="5" width="16.5" customWidth="1"/>
    <col min="6" max="6" width="13.59765625" customWidth="1"/>
    <col min="7" max="7" width="16.69921875" customWidth="1"/>
    <col min="8" max="8" width="9"/>
    <col min="9" max="9" width="16.796875" customWidth="1"/>
  </cols>
  <sheetData>
    <row r="1" spans="1:10">
      <c r="A1" s="4" t="s">
        <v>205</v>
      </c>
      <c r="B1" t="s">
        <v>98</v>
      </c>
      <c r="C1" s="5" t="s">
        <v>159</v>
      </c>
    </row>
    <row r="2" spans="1:10">
      <c r="A2" t="s">
        <v>17</v>
      </c>
      <c r="B2">
        <f t="shared" ref="B2:B15" si="0">K22</f>
        <v>8125</v>
      </c>
      <c r="C2" s="9">
        <f t="shared" ref="C2:C15" si="1">B2</f>
        <v>8125</v>
      </c>
      <c r="J2" s="20"/>
    </row>
    <row r="3" spans="1:10">
      <c r="A3" t="s">
        <v>18</v>
      </c>
      <c r="B3">
        <f t="shared" si="0"/>
        <v>8775</v>
      </c>
      <c r="C3" s="9">
        <f t="shared" si="1"/>
        <v>8775</v>
      </c>
      <c r="J3" s="20"/>
    </row>
    <row r="4" spans="1:10">
      <c r="A4" t="s">
        <v>97</v>
      </c>
      <c r="B4">
        <f t="shared" si="0"/>
        <v>9100</v>
      </c>
      <c r="C4" s="9">
        <f t="shared" si="1"/>
        <v>9100</v>
      </c>
      <c r="J4" s="20"/>
    </row>
    <row r="5" spans="1:10">
      <c r="A5" t="s">
        <v>20</v>
      </c>
      <c r="B5">
        <f t="shared" si="0"/>
        <v>15600</v>
      </c>
      <c r="C5" s="9">
        <f t="shared" si="1"/>
        <v>15600</v>
      </c>
      <c r="J5" s="20"/>
    </row>
    <row r="6" spans="1:10">
      <c r="A6" t="s">
        <v>21</v>
      </c>
      <c r="B6">
        <f t="shared" si="0"/>
        <v>7800</v>
      </c>
      <c r="C6" s="9">
        <f t="shared" si="1"/>
        <v>7800</v>
      </c>
      <c r="J6" s="20"/>
    </row>
    <row r="7" spans="1:10">
      <c r="A7" t="s">
        <v>22</v>
      </c>
      <c r="B7">
        <f t="shared" si="0"/>
        <v>7475</v>
      </c>
      <c r="C7" s="9">
        <f t="shared" si="1"/>
        <v>7475</v>
      </c>
      <c r="J7" s="20"/>
    </row>
    <row r="8" spans="1:10">
      <c r="A8" t="s">
        <v>23</v>
      </c>
      <c r="B8">
        <f t="shared" si="0"/>
        <v>13975</v>
      </c>
      <c r="C8" s="9">
        <f t="shared" si="1"/>
        <v>13975</v>
      </c>
      <c r="J8" s="20"/>
    </row>
    <row r="9" spans="1:10">
      <c r="A9" t="s">
        <v>24</v>
      </c>
      <c r="B9">
        <f t="shared" si="0"/>
        <v>14300</v>
      </c>
      <c r="C9" s="9">
        <f t="shared" si="1"/>
        <v>14300</v>
      </c>
      <c r="J9" s="20"/>
    </row>
    <row r="10" spans="1:10">
      <c r="A10" t="s">
        <v>25</v>
      </c>
      <c r="B10">
        <f t="shared" si="0"/>
        <v>8450</v>
      </c>
      <c r="C10" s="9">
        <f t="shared" si="1"/>
        <v>8450</v>
      </c>
      <c r="J10" s="20"/>
    </row>
    <row r="11" spans="1:10">
      <c r="A11" t="s">
        <v>26</v>
      </c>
      <c r="B11">
        <f t="shared" si="0"/>
        <v>8125</v>
      </c>
      <c r="C11" s="9">
        <f t="shared" si="1"/>
        <v>8125</v>
      </c>
      <c r="J11" s="20"/>
    </row>
    <row r="12" spans="1:10">
      <c r="A12" t="s">
        <v>27</v>
      </c>
      <c r="B12">
        <f t="shared" si="0"/>
        <v>5525</v>
      </c>
      <c r="C12" s="9">
        <f t="shared" si="1"/>
        <v>5525</v>
      </c>
      <c r="J12" s="20"/>
    </row>
    <row r="13" spans="1:10">
      <c r="A13" t="s">
        <v>28</v>
      </c>
      <c r="B13">
        <f t="shared" si="0"/>
        <v>11375</v>
      </c>
      <c r="C13" s="9">
        <f t="shared" si="1"/>
        <v>11375</v>
      </c>
      <c r="J13" s="20"/>
    </row>
    <row r="14" spans="1:10">
      <c r="A14" t="s">
        <v>29</v>
      </c>
      <c r="B14">
        <f t="shared" si="0"/>
        <v>6500</v>
      </c>
      <c r="C14" s="9">
        <f t="shared" si="1"/>
        <v>6500</v>
      </c>
      <c r="J14" s="20"/>
    </row>
    <row r="15" spans="1:10">
      <c r="A15" t="s">
        <v>30</v>
      </c>
      <c r="B15">
        <f t="shared" si="0"/>
        <v>14625</v>
      </c>
      <c r="C15" s="9">
        <f t="shared" si="1"/>
        <v>14625</v>
      </c>
      <c r="J15" s="20"/>
    </row>
    <row r="16" spans="1:10">
      <c r="C16" s="9">
        <f>SUM(C2:C15)</f>
        <v>139750</v>
      </c>
    </row>
    <row r="17" spans="1:16">
      <c r="A17" s="88" t="s">
        <v>98</v>
      </c>
      <c r="B17" s="89" t="s">
        <v>110</v>
      </c>
      <c r="C17" s="90">
        <v>43814</v>
      </c>
    </row>
    <row r="18" spans="1:16">
      <c r="A18" s="88"/>
      <c r="B18" s="89"/>
      <c r="C18" s="90"/>
    </row>
    <row r="19" spans="1:16">
      <c r="A19" s="24"/>
      <c r="B19" s="87"/>
      <c r="C19" s="58"/>
    </row>
    <row r="21" spans="1:16">
      <c r="F21" t="s">
        <v>155</v>
      </c>
      <c r="G21" t="s">
        <v>103</v>
      </c>
      <c r="H21" t="s">
        <v>127</v>
      </c>
      <c r="I21" t="s">
        <v>206</v>
      </c>
      <c r="J21" t="s">
        <v>103</v>
      </c>
      <c r="K21" t="s">
        <v>193</v>
      </c>
      <c r="P21" s="5"/>
    </row>
    <row r="22" spans="1:16">
      <c r="A22" s="24"/>
      <c r="D22" s="45"/>
      <c r="E22" t="s">
        <v>17</v>
      </c>
      <c r="F22">
        <v>5</v>
      </c>
      <c r="G22">
        <v>3250</v>
      </c>
      <c r="H22">
        <v>15</v>
      </c>
      <c r="I22">
        <v>7.5</v>
      </c>
      <c r="J22">
        <v>4875</v>
      </c>
      <c r="K22">
        <v>8125</v>
      </c>
      <c r="P22" s="5"/>
    </row>
    <row r="23" spans="1:16">
      <c r="C23" s="20"/>
      <c r="E23" t="s">
        <v>18</v>
      </c>
      <c r="F23" s="20">
        <v>5</v>
      </c>
      <c r="G23">
        <v>3250</v>
      </c>
      <c r="H23" s="20">
        <v>17</v>
      </c>
      <c r="I23">
        <v>8.5</v>
      </c>
      <c r="J23">
        <v>5525</v>
      </c>
      <c r="K23">
        <v>8775</v>
      </c>
      <c r="P23" s="5"/>
    </row>
    <row r="24" spans="1:16">
      <c r="C24" s="20"/>
      <c r="E24" t="s">
        <v>97</v>
      </c>
      <c r="F24" s="20">
        <v>5</v>
      </c>
      <c r="G24">
        <v>3250</v>
      </c>
      <c r="H24" s="20">
        <v>18</v>
      </c>
      <c r="I24">
        <v>9</v>
      </c>
      <c r="J24">
        <v>5850</v>
      </c>
      <c r="K24">
        <v>9100</v>
      </c>
      <c r="P24" s="5"/>
    </row>
    <row r="25" spans="1:16">
      <c r="C25" s="20"/>
      <c r="E25" t="s">
        <v>20</v>
      </c>
      <c r="F25" s="20">
        <v>5</v>
      </c>
      <c r="G25" s="20">
        <v>3250</v>
      </c>
      <c r="H25" s="20">
        <v>38</v>
      </c>
      <c r="I25">
        <v>19</v>
      </c>
      <c r="J25">
        <v>12350</v>
      </c>
      <c r="K25">
        <v>15600</v>
      </c>
      <c r="P25" s="5"/>
    </row>
    <row r="26" spans="1:16">
      <c r="B26" t="s">
        <v>113</v>
      </c>
      <c r="C26" s="20" t="s">
        <v>103</v>
      </c>
      <c r="E26" t="s">
        <v>21</v>
      </c>
      <c r="F26" s="20">
        <v>5</v>
      </c>
      <c r="G26" s="20">
        <v>3250</v>
      </c>
      <c r="H26" s="20">
        <v>14</v>
      </c>
      <c r="I26">
        <v>7</v>
      </c>
      <c r="J26">
        <v>4550</v>
      </c>
      <c r="K26">
        <v>7800</v>
      </c>
      <c r="P26" s="5"/>
    </row>
    <row r="27" spans="1:16">
      <c r="A27" t="s">
        <v>114</v>
      </c>
      <c r="B27">
        <v>70</v>
      </c>
      <c r="C27" s="20">
        <v>45500</v>
      </c>
      <c r="E27" t="s">
        <v>22</v>
      </c>
      <c r="F27" s="20">
        <v>5</v>
      </c>
      <c r="G27">
        <v>3250</v>
      </c>
      <c r="H27" s="20">
        <v>13</v>
      </c>
      <c r="I27">
        <v>6.5</v>
      </c>
      <c r="J27">
        <v>4225</v>
      </c>
      <c r="K27">
        <v>7475</v>
      </c>
      <c r="P27" s="5"/>
    </row>
    <row r="28" spans="1:16">
      <c r="A28" t="s">
        <v>172</v>
      </c>
      <c r="B28">
        <v>145</v>
      </c>
      <c r="C28" s="20">
        <v>94250</v>
      </c>
      <c r="E28" t="s">
        <v>23</v>
      </c>
      <c r="F28" s="20">
        <v>5</v>
      </c>
      <c r="G28">
        <v>3250</v>
      </c>
      <c r="H28" s="20">
        <v>33</v>
      </c>
      <c r="I28">
        <v>16.5</v>
      </c>
      <c r="J28">
        <v>10725</v>
      </c>
      <c r="K28">
        <v>13975</v>
      </c>
      <c r="P28" s="5"/>
    </row>
    <row r="29" spans="1:16">
      <c r="C29" s="20">
        <v>139750</v>
      </c>
      <c r="E29" t="s">
        <v>24</v>
      </c>
      <c r="F29" s="20">
        <v>5</v>
      </c>
      <c r="G29" s="20">
        <v>3250</v>
      </c>
      <c r="H29" s="20">
        <v>34</v>
      </c>
      <c r="I29">
        <v>17</v>
      </c>
      <c r="J29">
        <v>11050</v>
      </c>
      <c r="K29">
        <v>14300</v>
      </c>
      <c r="P29" s="5"/>
    </row>
    <row r="30" spans="1:16">
      <c r="C30" s="20"/>
      <c r="E30" t="s">
        <v>25</v>
      </c>
      <c r="F30" s="20">
        <v>5</v>
      </c>
      <c r="G30" s="20">
        <v>3250</v>
      </c>
      <c r="H30" s="20">
        <v>16</v>
      </c>
      <c r="I30">
        <v>8</v>
      </c>
      <c r="J30">
        <v>5200</v>
      </c>
      <c r="K30">
        <v>8450</v>
      </c>
      <c r="P30" s="5"/>
    </row>
    <row r="31" spans="1:16">
      <c r="C31" s="20"/>
      <c r="E31" t="s">
        <v>26</v>
      </c>
      <c r="F31" s="20">
        <v>5</v>
      </c>
      <c r="G31">
        <v>3250</v>
      </c>
      <c r="H31" s="20">
        <v>15</v>
      </c>
      <c r="I31">
        <v>7.5</v>
      </c>
      <c r="J31">
        <v>4875</v>
      </c>
      <c r="K31">
        <v>8125</v>
      </c>
      <c r="P31" s="5"/>
    </row>
    <row r="32" spans="1:16">
      <c r="C32" s="20"/>
      <c r="E32" t="s">
        <v>27</v>
      </c>
      <c r="F32" s="20">
        <v>5</v>
      </c>
      <c r="G32" s="20">
        <v>3250</v>
      </c>
      <c r="H32" s="20">
        <v>7</v>
      </c>
      <c r="I32">
        <v>3.5</v>
      </c>
      <c r="J32">
        <v>2275</v>
      </c>
      <c r="K32">
        <v>5525</v>
      </c>
      <c r="P32" s="5"/>
    </row>
    <row r="33" spans="1:16">
      <c r="C33" s="20"/>
      <c r="E33" t="s">
        <v>28</v>
      </c>
      <c r="F33" s="20">
        <v>5</v>
      </c>
      <c r="G33">
        <v>3250</v>
      </c>
      <c r="H33" s="20">
        <v>25</v>
      </c>
      <c r="I33">
        <v>12.5</v>
      </c>
      <c r="J33">
        <v>8125</v>
      </c>
      <c r="K33">
        <v>11375</v>
      </c>
      <c r="P33" s="5"/>
    </row>
    <row r="34" spans="1:16">
      <c r="C34" s="20"/>
      <c r="E34" t="s">
        <v>29</v>
      </c>
      <c r="F34" s="20">
        <v>5</v>
      </c>
      <c r="G34">
        <v>3250</v>
      </c>
      <c r="H34" s="20">
        <v>10</v>
      </c>
      <c r="I34">
        <v>5</v>
      </c>
      <c r="J34">
        <v>3250</v>
      </c>
      <c r="K34">
        <v>6500</v>
      </c>
      <c r="P34" s="5"/>
    </row>
    <row r="35" spans="1:16">
      <c r="C35" s="20"/>
      <c r="E35" t="s">
        <v>30</v>
      </c>
      <c r="F35" s="20">
        <v>5</v>
      </c>
      <c r="G35">
        <v>3250</v>
      </c>
      <c r="H35" s="20">
        <v>35</v>
      </c>
      <c r="I35">
        <v>17.5</v>
      </c>
      <c r="J35">
        <v>11375</v>
      </c>
      <c r="K35">
        <v>14625</v>
      </c>
      <c r="P35" s="5"/>
    </row>
    <row r="36" spans="1:16">
      <c r="C36" s="20"/>
      <c r="F36" s="20">
        <v>70</v>
      </c>
      <c r="G36" s="20">
        <v>45500</v>
      </c>
      <c r="H36" s="20">
        <v>290</v>
      </c>
      <c r="I36">
        <v>145</v>
      </c>
      <c r="J36">
        <v>94250</v>
      </c>
      <c r="K36">
        <v>139750</v>
      </c>
      <c r="P36" s="5"/>
    </row>
    <row r="37" spans="1:16">
      <c r="P37" s="5"/>
    </row>
    <row r="38" spans="1:16">
      <c r="C38" s="20"/>
      <c r="F38" s="20"/>
      <c r="G38" s="20"/>
      <c r="H38" s="20"/>
      <c r="P38" s="5"/>
    </row>
    <row r="41" spans="1:16">
      <c r="A41" s="70"/>
      <c r="L41" s="5"/>
    </row>
    <row r="42" spans="1:16">
      <c r="L42" s="5"/>
    </row>
    <row r="43" spans="1:16">
      <c r="D43" s="45"/>
      <c r="L43" s="5"/>
    </row>
    <row r="44" spans="1:16">
      <c r="C44" s="20"/>
      <c r="F44" s="20"/>
      <c r="G44" s="20"/>
      <c r="H44" s="20"/>
      <c r="L44" s="5"/>
    </row>
    <row r="45" spans="1:16">
      <c r="C45" s="20"/>
      <c r="F45" s="20"/>
      <c r="G45" s="20"/>
      <c r="H45" s="20"/>
      <c r="L45" s="5"/>
    </row>
    <row r="46" spans="1:16">
      <c r="C46" s="20"/>
      <c r="F46" s="20"/>
      <c r="H46" s="20"/>
      <c r="L46" s="5"/>
    </row>
    <row r="47" spans="1:16">
      <c r="C47" s="20"/>
      <c r="F47" s="20"/>
      <c r="G47" s="20"/>
      <c r="H47" s="20"/>
      <c r="L47" s="5"/>
    </row>
    <row r="48" spans="1:16">
      <c r="C48" s="20"/>
      <c r="F48" s="20"/>
      <c r="H48" s="20"/>
      <c r="L48" s="5"/>
    </row>
    <row r="49" spans="3:12">
      <c r="C49" s="20"/>
      <c r="F49" s="20"/>
      <c r="H49" s="20"/>
      <c r="L49" s="5"/>
    </row>
    <row r="50" spans="3:12">
      <c r="C50" s="20"/>
      <c r="F50" s="20"/>
      <c r="G50" s="20"/>
      <c r="H50" s="20"/>
      <c r="L50" s="5"/>
    </row>
    <row r="51" spans="3:12">
      <c r="C51" s="20"/>
      <c r="F51" s="20"/>
      <c r="H51" s="20"/>
      <c r="L51" s="5"/>
    </row>
    <row r="52" spans="3:12">
      <c r="C52" s="20"/>
      <c r="F52" s="20"/>
      <c r="G52" s="20"/>
      <c r="H52" s="20"/>
      <c r="L52" s="5"/>
    </row>
    <row r="53" spans="3:12">
      <c r="C53" s="20"/>
      <c r="F53" s="20"/>
      <c r="G53" s="20"/>
      <c r="H53" s="20"/>
      <c r="L53" s="5"/>
    </row>
    <row r="54" spans="3:12">
      <c r="C54" s="20"/>
      <c r="F54" s="20"/>
      <c r="H54" s="20"/>
      <c r="L54" s="5"/>
    </row>
    <row r="55" spans="3:12">
      <c r="C55" s="20"/>
      <c r="F55" s="20"/>
      <c r="G55" s="20"/>
      <c r="H55" s="20"/>
      <c r="L55" s="5"/>
    </row>
    <row r="56" spans="3:12">
      <c r="C56" s="20"/>
      <c r="F56" s="20"/>
      <c r="H56" s="20"/>
      <c r="L56" s="5"/>
    </row>
    <row r="57" spans="3:12">
      <c r="C57" s="20"/>
      <c r="F57" s="20"/>
      <c r="G57" s="20"/>
      <c r="H57" s="20"/>
      <c r="L57" s="5"/>
    </row>
    <row r="58" spans="3:12">
      <c r="L58" s="5"/>
    </row>
    <row r="59" spans="3:12">
      <c r="C59" s="20"/>
      <c r="F59" s="20"/>
      <c r="G59" s="20"/>
      <c r="H59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8"/>
  <sheetViews>
    <sheetView workbookViewId="0">
      <selection activeCell="AH3" sqref="AH3"/>
    </sheetView>
  </sheetViews>
  <sheetFormatPr defaultColWidth="11" defaultRowHeight="15.6"/>
  <cols>
    <col min="1" max="1" width="29.59765625" customWidth="1"/>
    <col min="2" max="8" width="9"/>
    <col min="9" max="9" width="9.796875" customWidth="1"/>
  </cols>
  <sheetData>
    <row r="1" spans="1:9">
      <c r="A1" s="4" t="s">
        <v>207</v>
      </c>
      <c r="B1" t="s">
        <v>98</v>
      </c>
      <c r="C1" t="s">
        <v>100</v>
      </c>
      <c r="I1" t="s">
        <v>159</v>
      </c>
    </row>
    <row r="2" spans="1:9">
      <c r="A2" t="s">
        <v>17</v>
      </c>
      <c r="D2" s="9">
        <f t="shared" ref="D2:D15" si="0">SUM(B2:C2)</f>
        <v>0</v>
      </c>
      <c r="H2" t="s">
        <v>17</v>
      </c>
      <c r="I2">
        <f>J22</f>
        <v>0</v>
      </c>
    </row>
    <row r="3" spans="1:9">
      <c r="A3" t="s">
        <v>18</v>
      </c>
      <c r="D3" s="9">
        <f t="shared" si="0"/>
        <v>0</v>
      </c>
      <c r="H3" t="s">
        <v>18</v>
      </c>
      <c r="I3">
        <f t="shared" ref="I3:I15" si="1">J23</f>
        <v>0</v>
      </c>
    </row>
    <row r="4" spans="1:9">
      <c r="A4" t="s">
        <v>97</v>
      </c>
      <c r="D4" s="9">
        <f t="shared" si="0"/>
        <v>0</v>
      </c>
      <c r="H4" t="s">
        <v>97</v>
      </c>
      <c r="I4">
        <f t="shared" si="1"/>
        <v>0</v>
      </c>
    </row>
    <row r="5" spans="1:9">
      <c r="A5" t="s">
        <v>20</v>
      </c>
      <c r="D5" s="9">
        <f t="shared" si="0"/>
        <v>0</v>
      </c>
      <c r="H5" t="s">
        <v>20</v>
      </c>
      <c r="I5">
        <f t="shared" si="1"/>
        <v>0</v>
      </c>
    </row>
    <row r="6" spans="1:9">
      <c r="A6" t="s">
        <v>21</v>
      </c>
      <c r="D6" s="9">
        <f t="shared" si="0"/>
        <v>0</v>
      </c>
      <c r="H6" t="s">
        <v>21</v>
      </c>
      <c r="I6">
        <f t="shared" si="1"/>
        <v>0</v>
      </c>
    </row>
    <row r="7" spans="1:9">
      <c r="A7" t="s">
        <v>22</v>
      </c>
      <c r="D7" s="9">
        <f t="shared" si="0"/>
        <v>0</v>
      </c>
      <c r="H7" t="s">
        <v>22</v>
      </c>
      <c r="I7">
        <f t="shared" si="1"/>
        <v>0</v>
      </c>
    </row>
    <row r="8" spans="1:9">
      <c r="A8" t="s">
        <v>23</v>
      </c>
      <c r="B8">
        <v>36000</v>
      </c>
      <c r="C8">
        <v>36100</v>
      </c>
      <c r="D8" s="9">
        <f t="shared" si="0"/>
        <v>72100</v>
      </c>
      <c r="H8" t="s">
        <v>23</v>
      </c>
      <c r="I8">
        <f t="shared" si="1"/>
        <v>72100</v>
      </c>
    </row>
    <row r="9" spans="1:9">
      <c r="A9" t="s">
        <v>24</v>
      </c>
      <c r="D9" s="9">
        <f t="shared" si="0"/>
        <v>0</v>
      </c>
      <c r="H9" t="s">
        <v>24</v>
      </c>
      <c r="I9">
        <f t="shared" si="1"/>
        <v>0</v>
      </c>
    </row>
    <row r="10" spans="1:9">
      <c r="A10" t="s">
        <v>25</v>
      </c>
      <c r="D10" s="9">
        <f t="shared" si="0"/>
        <v>0</v>
      </c>
      <c r="H10" t="s">
        <v>25</v>
      </c>
      <c r="I10">
        <f t="shared" si="1"/>
        <v>0</v>
      </c>
    </row>
    <row r="11" spans="1:9">
      <c r="A11" t="s">
        <v>26</v>
      </c>
      <c r="D11" s="9">
        <f t="shared" si="0"/>
        <v>0</v>
      </c>
      <c r="H11" t="s">
        <v>26</v>
      </c>
      <c r="I11">
        <f t="shared" si="1"/>
        <v>0</v>
      </c>
    </row>
    <row r="12" spans="1:9">
      <c r="A12" t="s">
        <v>27</v>
      </c>
      <c r="D12" s="9">
        <f t="shared" si="0"/>
        <v>0</v>
      </c>
      <c r="H12" t="s">
        <v>27</v>
      </c>
      <c r="I12">
        <f t="shared" si="1"/>
        <v>0</v>
      </c>
    </row>
    <row r="13" spans="1:9">
      <c r="A13" t="s">
        <v>28</v>
      </c>
      <c r="D13" s="9">
        <f t="shared" si="0"/>
        <v>0</v>
      </c>
      <c r="H13" t="s">
        <v>28</v>
      </c>
      <c r="I13">
        <f t="shared" si="1"/>
        <v>0</v>
      </c>
    </row>
    <row r="14" spans="1:9">
      <c r="A14" t="s">
        <v>29</v>
      </c>
      <c r="B14">
        <v>36000</v>
      </c>
      <c r="C14">
        <v>36100</v>
      </c>
      <c r="D14" s="9">
        <f t="shared" si="0"/>
        <v>72100</v>
      </c>
      <c r="H14" t="s">
        <v>29</v>
      </c>
      <c r="I14">
        <f t="shared" si="1"/>
        <v>72100</v>
      </c>
    </row>
    <row r="15" spans="1:9">
      <c r="A15" t="s">
        <v>30</v>
      </c>
      <c r="D15" s="9">
        <f t="shared" si="0"/>
        <v>0</v>
      </c>
      <c r="H15" t="s">
        <v>30</v>
      </c>
      <c r="I15">
        <f t="shared" si="1"/>
        <v>0</v>
      </c>
    </row>
    <row r="16" spans="1:9">
      <c r="D16" s="9">
        <f>SUM(D2:D15)</f>
        <v>144200</v>
      </c>
      <c r="I16">
        <f>SUM(I2:I15)</f>
        <v>144200</v>
      </c>
    </row>
    <row r="17" spans="1:10">
      <c r="A17" s="6" t="s">
        <v>98</v>
      </c>
      <c r="B17" s="7" t="s">
        <v>140</v>
      </c>
      <c r="C17" s="48">
        <v>43768</v>
      </c>
    </row>
    <row r="18" spans="1:10">
      <c r="A18" s="6" t="s">
        <v>100</v>
      </c>
      <c r="B18" s="7" t="s">
        <v>208</v>
      </c>
      <c r="C18" s="48">
        <v>43631</v>
      </c>
    </row>
    <row r="21" spans="1:10">
      <c r="A21" s="24" t="s">
        <v>169</v>
      </c>
      <c r="E21" t="s">
        <v>102</v>
      </c>
      <c r="F21" t="s">
        <v>103</v>
      </c>
      <c r="G21" t="s">
        <v>209</v>
      </c>
      <c r="H21" t="s">
        <v>103</v>
      </c>
      <c r="I21" s="5" t="s">
        <v>117</v>
      </c>
      <c r="J21" t="s">
        <v>74</v>
      </c>
    </row>
    <row r="22" spans="1:10">
      <c r="D22" t="s">
        <v>17</v>
      </c>
      <c r="F22">
        <f>E22*650</f>
        <v>0</v>
      </c>
      <c r="G22">
        <v>0</v>
      </c>
      <c r="H22">
        <f>G22*400</f>
        <v>0</v>
      </c>
      <c r="I22" s="5"/>
      <c r="J22">
        <f>F22+H22+I22</f>
        <v>0</v>
      </c>
    </row>
    <row r="23" spans="1:10">
      <c r="D23" t="s">
        <v>18</v>
      </c>
      <c r="F23">
        <f t="shared" ref="F23:F35" si="2">E23*650</f>
        <v>0</v>
      </c>
      <c r="G23">
        <v>0</v>
      </c>
      <c r="H23">
        <f t="shared" ref="H23:H35" si="3">G23*400</f>
        <v>0</v>
      </c>
      <c r="I23" s="5"/>
      <c r="J23">
        <f t="shared" ref="J23:J36" si="4">F23+H23+I23</f>
        <v>0</v>
      </c>
    </row>
    <row r="24" spans="1:10">
      <c r="D24" t="s">
        <v>97</v>
      </c>
      <c r="F24">
        <f t="shared" si="2"/>
        <v>0</v>
      </c>
      <c r="G24">
        <v>0</v>
      </c>
      <c r="H24">
        <f t="shared" si="3"/>
        <v>0</v>
      </c>
      <c r="I24" s="5"/>
      <c r="J24">
        <f t="shared" si="4"/>
        <v>0</v>
      </c>
    </row>
    <row r="25" spans="1:10">
      <c r="D25" t="s">
        <v>20</v>
      </c>
      <c r="F25">
        <f t="shared" si="2"/>
        <v>0</v>
      </c>
      <c r="G25">
        <v>0</v>
      </c>
      <c r="H25">
        <f t="shared" si="3"/>
        <v>0</v>
      </c>
      <c r="I25" s="5"/>
      <c r="J25">
        <f t="shared" si="4"/>
        <v>0</v>
      </c>
    </row>
    <row r="26" spans="1:10">
      <c r="D26" t="s">
        <v>21</v>
      </c>
      <c r="F26">
        <f t="shared" si="2"/>
        <v>0</v>
      </c>
      <c r="G26">
        <v>0</v>
      </c>
      <c r="H26">
        <f t="shared" si="3"/>
        <v>0</v>
      </c>
      <c r="I26" s="5"/>
      <c r="J26">
        <f t="shared" si="4"/>
        <v>0</v>
      </c>
    </row>
    <row r="27" spans="1:10">
      <c r="D27" t="s">
        <v>22</v>
      </c>
      <c r="F27">
        <f t="shared" si="2"/>
        <v>0</v>
      </c>
      <c r="G27">
        <v>0</v>
      </c>
      <c r="H27">
        <f t="shared" si="3"/>
        <v>0</v>
      </c>
      <c r="I27" s="5"/>
      <c r="J27">
        <f t="shared" si="4"/>
        <v>0</v>
      </c>
    </row>
    <row r="28" spans="1:10">
      <c r="D28" t="s">
        <v>23</v>
      </c>
      <c r="E28">
        <v>30</v>
      </c>
      <c r="F28">
        <f t="shared" si="2"/>
        <v>19500</v>
      </c>
      <c r="G28">
        <v>80</v>
      </c>
      <c r="H28">
        <f>G28*650</f>
        <v>52000</v>
      </c>
      <c r="I28" s="5">
        <v>600</v>
      </c>
      <c r="J28">
        <f t="shared" si="4"/>
        <v>72100</v>
      </c>
    </row>
    <row r="29" spans="1:10">
      <c r="D29" t="s">
        <v>24</v>
      </c>
      <c r="F29">
        <f t="shared" si="2"/>
        <v>0</v>
      </c>
      <c r="G29">
        <v>0</v>
      </c>
      <c r="H29">
        <f t="shared" si="3"/>
        <v>0</v>
      </c>
      <c r="I29" s="5"/>
      <c r="J29">
        <f t="shared" si="4"/>
        <v>0</v>
      </c>
    </row>
    <row r="30" spans="1:10">
      <c r="D30" t="s">
        <v>25</v>
      </c>
      <c r="F30">
        <f t="shared" si="2"/>
        <v>0</v>
      </c>
      <c r="G30">
        <v>0</v>
      </c>
      <c r="H30">
        <f t="shared" si="3"/>
        <v>0</v>
      </c>
      <c r="I30" s="5"/>
      <c r="J30">
        <f t="shared" si="4"/>
        <v>0</v>
      </c>
    </row>
    <row r="31" spans="1:10">
      <c r="D31" t="s">
        <v>26</v>
      </c>
      <c r="F31">
        <f t="shared" si="2"/>
        <v>0</v>
      </c>
      <c r="G31">
        <v>0</v>
      </c>
      <c r="H31">
        <f t="shared" si="3"/>
        <v>0</v>
      </c>
      <c r="I31" s="5"/>
      <c r="J31">
        <f t="shared" si="4"/>
        <v>0</v>
      </c>
    </row>
    <row r="32" spans="1:10">
      <c r="D32" t="s">
        <v>27</v>
      </c>
      <c r="F32">
        <f t="shared" si="2"/>
        <v>0</v>
      </c>
      <c r="G32">
        <v>0</v>
      </c>
      <c r="H32">
        <f t="shared" si="3"/>
        <v>0</v>
      </c>
      <c r="I32" s="5"/>
      <c r="J32">
        <f t="shared" si="4"/>
        <v>0</v>
      </c>
    </row>
    <row r="33" spans="1:16">
      <c r="D33" t="s">
        <v>28</v>
      </c>
      <c r="F33">
        <f t="shared" si="2"/>
        <v>0</v>
      </c>
      <c r="G33">
        <v>0</v>
      </c>
      <c r="H33">
        <f t="shared" si="3"/>
        <v>0</v>
      </c>
      <c r="I33" s="5"/>
      <c r="J33">
        <f t="shared" si="4"/>
        <v>0</v>
      </c>
    </row>
    <row r="34" spans="1:16">
      <c r="D34" t="s">
        <v>29</v>
      </c>
      <c r="E34">
        <v>30</v>
      </c>
      <c r="F34">
        <f t="shared" si="2"/>
        <v>19500</v>
      </c>
      <c r="G34">
        <v>80</v>
      </c>
      <c r="H34">
        <f>G34*650</f>
        <v>52000</v>
      </c>
      <c r="I34" s="5">
        <v>600</v>
      </c>
      <c r="J34">
        <f t="shared" si="4"/>
        <v>72100</v>
      </c>
    </row>
    <row r="35" spans="1:16">
      <c r="D35" t="s">
        <v>30</v>
      </c>
      <c r="F35">
        <f t="shared" si="2"/>
        <v>0</v>
      </c>
      <c r="G35">
        <v>0</v>
      </c>
      <c r="H35">
        <f t="shared" si="3"/>
        <v>0</v>
      </c>
      <c r="I35" s="5"/>
      <c r="J35">
        <f t="shared" si="4"/>
        <v>0</v>
      </c>
    </row>
    <row r="36" spans="1:16">
      <c r="E36">
        <f>SUM(E22:E35)</f>
        <v>60</v>
      </c>
      <c r="F36">
        <f>SUM(F22:F35)</f>
        <v>39000</v>
      </c>
      <c r="G36">
        <f>SUM(G23:G35)</f>
        <v>160</v>
      </c>
      <c r="H36">
        <f t="shared" ref="H36:I36" si="5">SUM(H22:H35)</f>
        <v>104000</v>
      </c>
      <c r="I36" s="5">
        <f t="shared" si="5"/>
        <v>1200</v>
      </c>
      <c r="J36">
        <f t="shared" si="4"/>
        <v>144200</v>
      </c>
    </row>
    <row r="37" spans="1:16">
      <c r="P37" s="5"/>
    </row>
    <row r="38" spans="1:16">
      <c r="P38" s="5"/>
    </row>
    <row r="40" spans="1:16">
      <c r="A40" s="70" t="s">
        <v>170</v>
      </c>
    </row>
    <row r="41" spans="1:16">
      <c r="L41" s="5"/>
    </row>
    <row r="42" spans="1:16">
      <c r="L42" s="5"/>
    </row>
    <row r="43" spans="1:16">
      <c r="L43" s="5"/>
    </row>
    <row r="44" spans="1:16">
      <c r="L44" s="5"/>
    </row>
    <row r="45" spans="1:16">
      <c r="L45" s="5"/>
    </row>
    <row r="46" spans="1:16">
      <c r="L46" s="5"/>
    </row>
    <row r="47" spans="1:16">
      <c r="L47" s="5"/>
    </row>
    <row r="48" spans="1:16">
      <c r="L48" s="5"/>
    </row>
    <row r="49" spans="12:12">
      <c r="L49" s="5"/>
    </row>
    <row r="50" spans="12:12">
      <c r="L50" s="5"/>
    </row>
    <row r="51" spans="12:12">
      <c r="L51" s="5"/>
    </row>
    <row r="52" spans="12:12">
      <c r="L52" s="5"/>
    </row>
    <row r="53" spans="12:12">
      <c r="L53" s="5"/>
    </row>
    <row r="54" spans="12:12">
      <c r="L54" s="5"/>
    </row>
    <row r="55" spans="12:12">
      <c r="L55" s="5"/>
    </row>
    <row r="56" spans="12:12">
      <c r="L56" s="5"/>
    </row>
    <row r="57" spans="12:12">
      <c r="L57" s="5"/>
    </row>
    <row r="58" spans="12:12">
      <c r="L58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34"/>
  <sheetViews>
    <sheetView workbookViewId="0">
      <selection activeCell="C26" sqref="C26"/>
    </sheetView>
  </sheetViews>
  <sheetFormatPr defaultColWidth="11" defaultRowHeight="15.6"/>
  <cols>
    <col min="1" max="1" width="33" customWidth="1"/>
    <col min="2" max="2" width="15.09765625" customWidth="1"/>
    <col min="7" max="7" width="20" customWidth="1"/>
  </cols>
  <sheetData>
    <row r="1" spans="1:8">
      <c r="A1" s="4" t="s">
        <v>210</v>
      </c>
      <c r="B1" t="s">
        <v>13</v>
      </c>
      <c r="C1" t="s">
        <v>14</v>
      </c>
      <c r="D1" t="s">
        <v>15</v>
      </c>
      <c r="E1" t="s">
        <v>87</v>
      </c>
      <c r="G1" s="9" t="s">
        <v>74</v>
      </c>
    </row>
    <row r="2" spans="1:8">
      <c r="A2" t="s">
        <v>17</v>
      </c>
      <c r="B2">
        <v>5000</v>
      </c>
      <c r="C2">
        <f>G2-D2-B2</f>
        <v>8500</v>
      </c>
      <c r="D2">
        <v>5000</v>
      </c>
      <c r="E2">
        <f t="shared" ref="E2:E15" si="0">SUM(B2:D2)</f>
        <v>18500</v>
      </c>
      <c r="G2">
        <f>J20</f>
        <v>18500</v>
      </c>
    </row>
    <row r="3" spans="1:8">
      <c r="A3" t="s">
        <v>18</v>
      </c>
      <c r="B3">
        <v>5000</v>
      </c>
      <c r="C3">
        <f t="shared" ref="C3:C15" si="1">G3-D3-B3</f>
        <v>8500</v>
      </c>
      <c r="D3">
        <v>5000</v>
      </c>
      <c r="E3">
        <f t="shared" si="0"/>
        <v>18500</v>
      </c>
      <c r="G3">
        <f t="shared" ref="G3:G15" si="2">J21</f>
        <v>18500</v>
      </c>
    </row>
    <row r="4" spans="1:8">
      <c r="A4" t="s">
        <v>97</v>
      </c>
      <c r="B4">
        <v>5000</v>
      </c>
      <c r="C4">
        <f t="shared" si="1"/>
        <v>8500</v>
      </c>
      <c r="D4">
        <v>5000</v>
      </c>
      <c r="E4">
        <f t="shared" si="0"/>
        <v>18500</v>
      </c>
      <c r="G4">
        <f t="shared" si="2"/>
        <v>18500</v>
      </c>
    </row>
    <row r="5" spans="1:8">
      <c r="A5" t="s">
        <v>20</v>
      </c>
      <c r="B5">
        <v>5000</v>
      </c>
      <c r="C5">
        <f t="shared" si="1"/>
        <v>23550</v>
      </c>
      <c r="D5">
        <v>5000</v>
      </c>
      <c r="E5">
        <f t="shared" si="0"/>
        <v>33550</v>
      </c>
      <c r="G5">
        <f>J23</f>
        <v>33550</v>
      </c>
    </row>
    <row r="6" spans="1:8">
      <c r="A6" t="s">
        <v>21</v>
      </c>
      <c r="B6">
        <v>5000</v>
      </c>
      <c r="C6">
        <f t="shared" si="1"/>
        <v>8500</v>
      </c>
      <c r="D6">
        <v>5000</v>
      </c>
      <c r="E6">
        <f t="shared" si="0"/>
        <v>18500</v>
      </c>
      <c r="G6">
        <f>J24</f>
        <v>18500</v>
      </c>
    </row>
    <row r="7" spans="1:8">
      <c r="A7" t="s">
        <v>22</v>
      </c>
      <c r="B7">
        <v>5000</v>
      </c>
      <c r="C7">
        <f t="shared" si="1"/>
        <v>8500</v>
      </c>
      <c r="D7">
        <v>5000</v>
      </c>
      <c r="E7">
        <f t="shared" si="0"/>
        <v>18500</v>
      </c>
      <c r="G7">
        <f>J25</f>
        <v>18500</v>
      </c>
    </row>
    <row r="8" spans="1:8">
      <c r="A8" t="s">
        <v>23</v>
      </c>
      <c r="B8">
        <v>5000</v>
      </c>
      <c r="C8">
        <f t="shared" si="1"/>
        <v>10650</v>
      </c>
      <c r="D8">
        <v>5000</v>
      </c>
      <c r="E8">
        <f t="shared" si="0"/>
        <v>20650</v>
      </c>
      <c r="G8">
        <f>J26</f>
        <v>20650</v>
      </c>
    </row>
    <row r="9" spans="1:8">
      <c r="A9" t="s">
        <v>24</v>
      </c>
      <c r="B9">
        <v>5000</v>
      </c>
      <c r="C9">
        <f t="shared" si="1"/>
        <v>8500</v>
      </c>
      <c r="D9">
        <v>5000</v>
      </c>
      <c r="E9">
        <f t="shared" si="0"/>
        <v>18500</v>
      </c>
      <c r="G9" s="8">
        <f t="shared" si="2"/>
        <v>18500</v>
      </c>
      <c r="H9" s="10"/>
    </row>
    <row r="10" spans="1:8">
      <c r="A10" t="s">
        <v>25</v>
      </c>
      <c r="B10">
        <v>5000</v>
      </c>
      <c r="C10">
        <f t="shared" si="1"/>
        <v>8500</v>
      </c>
      <c r="D10">
        <v>5000</v>
      </c>
      <c r="E10">
        <f t="shared" si="0"/>
        <v>18500</v>
      </c>
      <c r="G10">
        <f t="shared" si="2"/>
        <v>18500</v>
      </c>
    </row>
    <row r="11" spans="1:8">
      <c r="A11" t="s">
        <v>26</v>
      </c>
      <c r="B11">
        <v>5000</v>
      </c>
      <c r="C11">
        <f t="shared" si="1"/>
        <v>8500</v>
      </c>
      <c r="D11">
        <v>5000</v>
      </c>
      <c r="E11">
        <f t="shared" si="0"/>
        <v>18500</v>
      </c>
      <c r="G11">
        <f t="shared" si="2"/>
        <v>18500</v>
      </c>
    </row>
    <row r="12" spans="1:8">
      <c r="A12" t="s">
        <v>27</v>
      </c>
      <c r="B12">
        <v>5000</v>
      </c>
      <c r="C12">
        <f t="shared" si="1"/>
        <v>8500</v>
      </c>
      <c r="D12">
        <v>5000</v>
      </c>
      <c r="E12">
        <f t="shared" si="0"/>
        <v>18500</v>
      </c>
      <c r="G12">
        <f t="shared" si="2"/>
        <v>18500</v>
      </c>
    </row>
    <row r="13" spans="1:8">
      <c r="A13" t="s">
        <v>28</v>
      </c>
      <c r="B13">
        <v>5000</v>
      </c>
      <c r="C13">
        <f t="shared" si="1"/>
        <v>8500</v>
      </c>
      <c r="D13">
        <v>5000</v>
      </c>
      <c r="E13">
        <f t="shared" si="0"/>
        <v>18500</v>
      </c>
      <c r="G13">
        <f t="shared" si="2"/>
        <v>18500</v>
      </c>
      <c r="H13" s="12"/>
    </row>
    <row r="14" spans="1:8">
      <c r="A14" t="s">
        <v>29</v>
      </c>
      <c r="B14">
        <v>5000</v>
      </c>
      <c r="C14">
        <f t="shared" si="1"/>
        <v>8500</v>
      </c>
      <c r="D14">
        <v>5000</v>
      </c>
      <c r="E14">
        <f t="shared" si="0"/>
        <v>18500</v>
      </c>
      <c r="G14">
        <f t="shared" si="2"/>
        <v>18500</v>
      </c>
    </row>
    <row r="15" spans="1:8">
      <c r="A15" t="s">
        <v>30</v>
      </c>
      <c r="B15">
        <v>5000</v>
      </c>
      <c r="C15">
        <f t="shared" si="1"/>
        <v>8500</v>
      </c>
      <c r="D15">
        <v>5000</v>
      </c>
      <c r="E15">
        <f t="shared" si="0"/>
        <v>18500</v>
      </c>
      <c r="G15">
        <f t="shared" si="2"/>
        <v>18500</v>
      </c>
    </row>
    <row r="16" spans="1:8">
      <c r="A16" s="6" t="s">
        <v>98</v>
      </c>
      <c r="B16" s="7" t="s">
        <v>161</v>
      </c>
      <c r="C16" s="48">
        <v>43524</v>
      </c>
      <c r="G16" s="1">
        <f>SUM(G2:G15)</f>
        <v>276200</v>
      </c>
      <c r="H16" s="1"/>
    </row>
    <row r="17" spans="1:14">
      <c r="A17" s="6" t="s">
        <v>100</v>
      </c>
      <c r="B17" s="7" t="s">
        <v>162</v>
      </c>
      <c r="C17" s="48">
        <v>43631</v>
      </c>
    </row>
    <row r="18" spans="1:14">
      <c r="A18" s="6" t="s">
        <v>109</v>
      </c>
      <c r="B18" s="7" t="s">
        <v>110</v>
      </c>
      <c r="C18" s="48">
        <v>43449</v>
      </c>
    </row>
    <row r="19" spans="1:14" ht="31.2">
      <c r="A19" s="1"/>
      <c r="B19" s="1" t="s">
        <v>113</v>
      </c>
      <c r="F19" s="9" t="s">
        <v>102</v>
      </c>
      <c r="G19" s="49" t="s">
        <v>211</v>
      </c>
      <c r="H19" t="s">
        <v>103</v>
      </c>
      <c r="I19" t="s">
        <v>117</v>
      </c>
      <c r="J19" t="s">
        <v>74</v>
      </c>
      <c r="M19" s="9"/>
      <c r="N19" s="9"/>
    </row>
    <row r="20" spans="1:14">
      <c r="A20" t="s">
        <v>102</v>
      </c>
      <c r="B20">
        <v>28</v>
      </c>
      <c r="C20">
        <f>B20*650</f>
        <v>18200</v>
      </c>
      <c r="E20" t="s">
        <v>17</v>
      </c>
      <c r="F20">
        <f>2*650</f>
        <v>1300</v>
      </c>
      <c r="G20">
        <v>8</v>
      </c>
      <c r="H20">
        <f>G20*3*650</f>
        <v>15600</v>
      </c>
      <c r="I20">
        <f>G20*200</f>
        <v>1600</v>
      </c>
      <c r="J20">
        <f>F20+H20+I20</f>
        <v>18500</v>
      </c>
    </row>
    <row r="21" spans="1:14">
      <c r="A21" t="s">
        <v>212</v>
      </c>
      <c r="B21">
        <v>360</v>
      </c>
      <c r="C21">
        <f>B21*650</f>
        <v>234000</v>
      </c>
      <c r="E21" t="s">
        <v>18</v>
      </c>
      <c r="F21">
        <f t="shared" ref="F21:F33" si="3">2*650</f>
        <v>1300</v>
      </c>
      <c r="G21">
        <v>8</v>
      </c>
      <c r="H21">
        <f t="shared" ref="H21:H33" si="4">G21*3*650</f>
        <v>15600</v>
      </c>
      <c r="I21">
        <f t="shared" ref="I21:I33" si="5">G21*200</f>
        <v>1600</v>
      </c>
      <c r="J21">
        <f t="shared" ref="J21:J33" si="6">F21+H21+I21</f>
        <v>18500</v>
      </c>
    </row>
    <row r="22" spans="1:14">
      <c r="A22" t="s">
        <v>117</v>
      </c>
      <c r="C22">
        <v>24000</v>
      </c>
      <c r="E22" t="s">
        <v>97</v>
      </c>
      <c r="F22">
        <f t="shared" si="3"/>
        <v>1300</v>
      </c>
      <c r="G22">
        <v>8</v>
      </c>
      <c r="H22">
        <f t="shared" si="4"/>
        <v>15600</v>
      </c>
      <c r="I22">
        <f t="shared" si="5"/>
        <v>1600</v>
      </c>
      <c r="J22">
        <f t="shared" si="6"/>
        <v>18500</v>
      </c>
    </row>
    <row r="23" spans="1:14">
      <c r="C23" s="1">
        <f>SUM(C20:C22)</f>
        <v>276200</v>
      </c>
      <c r="E23" t="s">
        <v>20</v>
      </c>
      <c r="F23">
        <f t="shared" si="3"/>
        <v>1300</v>
      </c>
      <c r="G23">
        <v>15</v>
      </c>
      <c r="H23">
        <f t="shared" si="4"/>
        <v>29250</v>
      </c>
      <c r="I23">
        <f t="shared" si="5"/>
        <v>3000</v>
      </c>
      <c r="J23">
        <f t="shared" si="6"/>
        <v>33550</v>
      </c>
    </row>
    <row r="24" spans="1:14">
      <c r="E24" t="s">
        <v>21</v>
      </c>
      <c r="F24">
        <f t="shared" si="3"/>
        <v>1300</v>
      </c>
      <c r="G24">
        <v>8</v>
      </c>
      <c r="H24">
        <f t="shared" si="4"/>
        <v>15600</v>
      </c>
      <c r="I24">
        <f t="shared" si="5"/>
        <v>1600</v>
      </c>
      <c r="J24">
        <f t="shared" si="6"/>
        <v>18500</v>
      </c>
    </row>
    <row r="25" spans="1:14">
      <c r="E25" t="s">
        <v>22</v>
      </c>
      <c r="F25">
        <f t="shared" si="3"/>
        <v>1300</v>
      </c>
      <c r="G25">
        <v>8</v>
      </c>
      <c r="H25">
        <f t="shared" si="4"/>
        <v>15600</v>
      </c>
      <c r="I25">
        <f t="shared" si="5"/>
        <v>1600</v>
      </c>
      <c r="J25">
        <f t="shared" si="6"/>
        <v>18500</v>
      </c>
    </row>
    <row r="26" spans="1:14">
      <c r="E26" t="s">
        <v>23</v>
      </c>
      <c r="F26">
        <f t="shared" si="3"/>
        <v>1300</v>
      </c>
      <c r="G26">
        <v>9</v>
      </c>
      <c r="H26">
        <f t="shared" si="4"/>
        <v>17550</v>
      </c>
      <c r="I26">
        <f t="shared" si="5"/>
        <v>1800</v>
      </c>
      <c r="J26">
        <f t="shared" si="6"/>
        <v>20650</v>
      </c>
    </row>
    <row r="27" spans="1:14">
      <c r="E27" t="s">
        <v>24</v>
      </c>
      <c r="F27">
        <f t="shared" si="3"/>
        <v>1300</v>
      </c>
      <c r="G27">
        <v>8</v>
      </c>
      <c r="H27">
        <f t="shared" si="4"/>
        <v>15600</v>
      </c>
      <c r="I27">
        <f t="shared" si="5"/>
        <v>1600</v>
      </c>
      <c r="J27">
        <f t="shared" si="6"/>
        <v>18500</v>
      </c>
    </row>
    <row r="28" spans="1:14">
      <c r="E28" t="s">
        <v>25</v>
      </c>
      <c r="F28">
        <f t="shared" si="3"/>
        <v>1300</v>
      </c>
      <c r="G28">
        <v>8</v>
      </c>
      <c r="H28">
        <f t="shared" si="4"/>
        <v>15600</v>
      </c>
      <c r="I28">
        <f t="shared" si="5"/>
        <v>1600</v>
      </c>
      <c r="J28">
        <f t="shared" si="6"/>
        <v>18500</v>
      </c>
    </row>
    <row r="29" spans="1:14">
      <c r="E29" t="s">
        <v>26</v>
      </c>
      <c r="F29">
        <f t="shared" si="3"/>
        <v>1300</v>
      </c>
      <c r="G29">
        <v>8</v>
      </c>
      <c r="H29">
        <f t="shared" si="4"/>
        <v>15600</v>
      </c>
      <c r="I29">
        <f t="shared" si="5"/>
        <v>1600</v>
      </c>
      <c r="J29">
        <f t="shared" si="6"/>
        <v>18500</v>
      </c>
    </row>
    <row r="30" spans="1:14">
      <c r="E30" t="s">
        <v>27</v>
      </c>
      <c r="F30">
        <f t="shared" si="3"/>
        <v>1300</v>
      </c>
      <c r="G30">
        <v>8</v>
      </c>
      <c r="H30">
        <f t="shared" si="4"/>
        <v>15600</v>
      </c>
      <c r="I30">
        <f t="shared" si="5"/>
        <v>1600</v>
      </c>
      <c r="J30">
        <f t="shared" si="6"/>
        <v>18500</v>
      </c>
    </row>
    <row r="31" spans="1:14">
      <c r="E31" t="s">
        <v>28</v>
      </c>
      <c r="F31">
        <f t="shared" si="3"/>
        <v>1300</v>
      </c>
      <c r="G31">
        <v>8</v>
      </c>
      <c r="H31">
        <f t="shared" si="4"/>
        <v>15600</v>
      </c>
      <c r="I31">
        <f t="shared" si="5"/>
        <v>1600</v>
      </c>
      <c r="J31">
        <f t="shared" si="6"/>
        <v>18500</v>
      </c>
    </row>
    <row r="32" spans="1:14">
      <c r="E32" t="s">
        <v>29</v>
      </c>
      <c r="F32">
        <f t="shared" si="3"/>
        <v>1300</v>
      </c>
      <c r="G32">
        <v>8</v>
      </c>
      <c r="H32">
        <f t="shared" si="4"/>
        <v>15600</v>
      </c>
      <c r="I32">
        <f t="shared" si="5"/>
        <v>1600</v>
      </c>
      <c r="J32">
        <f t="shared" si="6"/>
        <v>18500</v>
      </c>
    </row>
    <row r="33" spans="5:17">
      <c r="E33" t="s">
        <v>30</v>
      </c>
      <c r="F33">
        <f t="shared" si="3"/>
        <v>1300</v>
      </c>
      <c r="G33">
        <v>8</v>
      </c>
      <c r="H33">
        <f t="shared" si="4"/>
        <v>15600</v>
      </c>
      <c r="I33">
        <f t="shared" si="5"/>
        <v>1600</v>
      </c>
      <c r="J33">
        <f t="shared" si="6"/>
        <v>18500</v>
      </c>
    </row>
    <row r="34" spans="5:17">
      <c r="F34" s="1">
        <f t="shared" ref="F34:J34" si="7">SUM(F20:F33)</f>
        <v>18200</v>
      </c>
      <c r="G34" s="1">
        <f t="shared" si="7"/>
        <v>120</v>
      </c>
      <c r="H34" s="1">
        <f t="shared" si="7"/>
        <v>234000</v>
      </c>
      <c r="I34" s="1">
        <f t="shared" si="7"/>
        <v>24000</v>
      </c>
      <c r="J34" s="1">
        <f t="shared" si="7"/>
        <v>276200</v>
      </c>
      <c r="M34" s="1"/>
      <c r="N34" s="1"/>
      <c r="O34" s="1"/>
      <c r="P34" s="1"/>
      <c r="Q3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7"/>
  <sheetViews>
    <sheetView topLeftCell="A82" workbookViewId="0">
      <selection activeCell="C88" sqref="C88"/>
    </sheetView>
  </sheetViews>
  <sheetFormatPr defaultColWidth="11" defaultRowHeight="15.6"/>
  <cols>
    <col min="1" max="1" width="34.09765625" customWidth="1"/>
    <col min="2" max="2" width="12.796875" customWidth="1"/>
    <col min="3" max="3" width="12.5" customWidth="1"/>
    <col min="4" max="4" width="12.09765625" customWidth="1"/>
    <col min="5" max="5" width="12" customWidth="1"/>
    <col min="6" max="6" width="11.59765625" customWidth="1"/>
    <col min="7" max="7" width="11.796875" customWidth="1"/>
  </cols>
  <sheetData>
    <row r="1" spans="1:12">
      <c r="A1" s="75" t="s">
        <v>35</v>
      </c>
    </row>
    <row r="2" spans="1:12">
      <c r="A2" s="72" t="s">
        <v>36</v>
      </c>
    </row>
    <row r="3" spans="1:12">
      <c r="A3" s="71" t="s">
        <v>37</v>
      </c>
    </row>
    <row r="4" spans="1:12">
      <c r="B4" s="1" t="s">
        <v>38</v>
      </c>
      <c r="C4" s="1"/>
    </row>
    <row r="5" spans="1:12" s="1" customFormat="1"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 t="s">
        <v>44</v>
      </c>
    </row>
    <row r="6" spans="1:12">
      <c r="A6" t="s">
        <v>17</v>
      </c>
      <c r="B6" s="75">
        <f>'30080'!B2</f>
        <v>5000</v>
      </c>
      <c r="C6" s="75">
        <f>'40117'!B2</f>
        <v>13000</v>
      </c>
      <c r="D6" s="75">
        <f>'40120'!B2</f>
        <v>10000</v>
      </c>
      <c r="E6" s="76">
        <f>'40121'!B2</f>
        <v>10000</v>
      </c>
      <c r="F6" s="20">
        <f>'40123'!B2</f>
        <v>0</v>
      </c>
      <c r="G6" s="75">
        <f>'40124'!B2</f>
        <v>10000</v>
      </c>
      <c r="L6" s="20"/>
    </row>
    <row r="7" spans="1:12">
      <c r="A7" t="s">
        <v>18</v>
      </c>
      <c r="B7" s="75">
        <f>'30080'!B3</f>
        <v>5000</v>
      </c>
      <c r="C7" s="75">
        <f>'40117'!B3</f>
        <v>13000</v>
      </c>
      <c r="D7" s="75">
        <f>'40120'!B3</f>
        <v>10000</v>
      </c>
      <c r="E7" s="75">
        <f>'40121'!B3</f>
        <v>10000</v>
      </c>
      <c r="F7" s="20">
        <f>'40123'!B3</f>
        <v>0</v>
      </c>
      <c r="G7" s="75">
        <f>'40124'!B3</f>
        <v>10000</v>
      </c>
      <c r="L7" s="20"/>
    </row>
    <row r="8" spans="1:12">
      <c r="A8" t="s">
        <v>45</v>
      </c>
      <c r="B8" s="75">
        <f>'30080'!B4</f>
        <v>5000</v>
      </c>
      <c r="C8" s="75">
        <f>'40117'!B4</f>
        <v>13000</v>
      </c>
      <c r="D8" s="75">
        <f>'40120'!B4</f>
        <v>10000</v>
      </c>
      <c r="E8" s="75">
        <f>'40121'!B4</f>
        <v>10000</v>
      </c>
      <c r="F8" s="20">
        <f>'40123'!B4</f>
        <v>0</v>
      </c>
      <c r="G8" s="75">
        <f>'40124'!B4</f>
        <v>10000</v>
      </c>
      <c r="L8" s="20"/>
    </row>
    <row r="9" spans="1:12">
      <c r="A9" t="s">
        <v>20</v>
      </c>
      <c r="B9" s="75">
        <f>'30080'!B5</f>
        <v>5000</v>
      </c>
      <c r="C9" s="75">
        <f>'40117'!B5</f>
        <v>13000</v>
      </c>
      <c r="D9" s="75">
        <f>'40120'!B5</f>
        <v>10000</v>
      </c>
      <c r="E9" s="75">
        <f>'40121'!B5</f>
        <v>10000</v>
      </c>
      <c r="F9" s="20">
        <f>'40123'!B5</f>
        <v>0</v>
      </c>
      <c r="G9" s="75">
        <f>'40124'!B5</f>
        <v>10000</v>
      </c>
      <c r="L9" s="20"/>
    </row>
    <row r="10" spans="1:12">
      <c r="A10" t="s">
        <v>21</v>
      </c>
      <c r="B10" s="72">
        <f>'30080'!B6</f>
        <v>5000</v>
      </c>
      <c r="C10" s="72">
        <f>'40117'!B6</f>
        <v>13000</v>
      </c>
      <c r="D10">
        <f>'40120'!B6</f>
        <v>10000</v>
      </c>
      <c r="E10" s="72">
        <f>'40121'!B6</f>
        <v>10000</v>
      </c>
      <c r="F10" s="20">
        <f>'40123'!B6</f>
        <v>0</v>
      </c>
      <c r="G10" s="72">
        <f>'40124'!B6</f>
        <v>10000</v>
      </c>
      <c r="L10" s="20"/>
    </row>
    <row r="11" spans="1:12">
      <c r="A11" t="s">
        <v>22</v>
      </c>
      <c r="B11" s="75">
        <f>'30080'!B7</f>
        <v>5000</v>
      </c>
      <c r="C11" s="75">
        <f>'40117'!B7</f>
        <v>13000</v>
      </c>
      <c r="D11" s="75">
        <f>'40120'!B7</f>
        <v>10000</v>
      </c>
      <c r="E11" s="75">
        <f>'40121'!B7</f>
        <v>10000</v>
      </c>
      <c r="F11" s="20">
        <f>'40123'!B7</f>
        <v>0</v>
      </c>
      <c r="G11" s="75">
        <f>'40124'!B7</f>
        <v>10000</v>
      </c>
      <c r="L11" s="20"/>
    </row>
    <row r="12" spans="1:12">
      <c r="A12" t="s">
        <v>23</v>
      </c>
      <c r="B12" s="72">
        <f>'30080'!B8</f>
        <v>5000</v>
      </c>
      <c r="C12" s="72">
        <f>'40117'!B8</f>
        <v>13000</v>
      </c>
      <c r="D12">
        <f>'40120'!B8</f>
        <v>10000</v>
      </c>
      <c r="E12" s="72">
        <f>'40121'!B8</f>
        <v>10000</v>
      </c>
      <c r="F12" s="73">
        <f>'40123'!B8</f>
        <v>15000</v>
      </c>
      <c r="G12" s="72">
        <f>'40124'!B8</f>
        <v>10000</v>
      </c>
      <c r="L12" s="20"/>
    </row>
    <row r="13" spans="1:12">
      <c r="A13" t="s">
        <v>24</v>
      </c>
      <c r="B13" s="75">
        <f>'30080'!B9</f>
        <v>5000</v>
      </c>
      <c r="C13" s="75">
        <f>'40117'!B9</f>
        <v>13000</v>
      </c>
      <c r="D13" s="75">
        <f>'40120'!B9</f>
        <v>10000</v>
      </c>
      <c r="E13" s="75">
        <f>'40121'!B9</f>
        <v>10000</v>
      </c>
      <c r="F13" s="77">
        <f>'40123'!B9</f>
        <v>15000</v>
      </c>
      <c r="G13" s="75">
        <f>'40124'!B9</f>
        <v>10000</v>
      </c>
      <c r="L13" s="20"/>
    </row>
    <row r="14" spans="1:12">
      <c r="A14" t="s">
        <v>25</v>
      </c>
      <c r="B14" s="72">
        <f>'30080'!B10</f>
        <v>5000</v>
      </c>
      <c r="C14" s="72">
        <f>'40117'!B10</f>
        <v>13000</v>
      </c>
      <c r="D14" s="72">
        <f>'40120'!B10</f>
        <v>10000</v>
      </c>
      <c r="E14" s="72">
        <f>'40121'!B10</f>
        <v>10000</v>
      </c>
      <c r="F14" s="20">
        <f>'40123'!B10</f>
        <v>0</v>
      </c>
      <c r="G14" s="72">
        <f>'40124'!B10</f>
        <v>10000</v>
      </c>
      <c r="L14" s="20"/>
    </row>
    <row r="15" spans="1:12">
      <c r="A15" t="s">
        <v>26</v>
      </c>
      <c r="B15" s="72">
        <f>'30080'!B11</f>
        <v>5000</v>
      </c>
      <c r="C15" s="72">
        <f>'40117'!B11</f>
        <v>13000</v>
      </c>
      <c r="D15" s="72">
        <f>'40120'!B11</f>
        <v>10000</v>
      </c>
      <c r="E15" s="72">
        <f>'40121'!B11</f>
        <v>10000</v>
      </c>
      <c r="F15" s="20">
        <f>'40123'!B11</f>
        <v>0</v>
      </c>
      <c r="G15" s="72">
        <f>'40124'!B11</f>
        <v>10000</v>
      </c>
      <c r="L15" s="20"/>
    </row>
    <row r="16" spans="1:12">
      <c r="A16" t="s">
        <v>27</v>
      </c>
      <c r="B16" s="75">
        <f>'30080'!B12</f>
        <v>5000</v>
      </c>
      <c r="C16" s="75">
        <f>'40117'!B12</f>
        <v>13000</v>
      </c>
      <c r="D16" s="75">
        <f>'40120'!B12</f>
        <v>10000</v>
      </c>
      <c r="E16" s="75">
        <f>'40121'!B12</f>
        <v>10000</v>
      </c>
      <c r="F16" s="20">
        <f>'40123'!B12</f>
        <v>0</v>
      </c>
      <c r="G16" s="75">
        <f>'40124'!B12</f>
        <v>10000</v>
      </c>
      <c r="L16" s="20"/>
    </row>
    <row r="17" spans="1:12">
      <c r="A17" t="s">
        <v>28</v>
      </c>
      <c r="B17" s="75">
        <f>'30080'!B13</f>
        <v>5000</v>
      </c>
      <c r="C17" s="75">
        <f>'40117'!B13</f>
        <v>13000</v>
      </c>
      <c r="D17" s="75">
        <f>'40120'!B13</f>
        <v>10000</v>
      </c>
      <c r="E17" s="75">
        <f>'40121'!B13</f>
        <v>10000</v>
      </c>
      <c r="F17" s="77">
        <f>'40123'!B13</f>
        <v>15000</v>
      </c>
      <c r="G17" s="75">
        <f>'40124'!B13</f>
        <v>10000</v>
      </c>
      <c r="L17" s="20"/>
    </row>
    <row r="18" spans="1:12">
      <c r="A18" t="s">
        <v>29</v>
      </c>
      <c r="B18" s="75">
        <f>'30080'!B14</f>
        <v>5000</v>
      </c>
      <c r="C18" s="75">
        <f>'40117'!B14</f>
        <v>13000</v>
      </c>
      <c r="D18" s="75">
        <f>'40120'!B14</f>
        <v>10000</v>
      </c>
      <c r="E18" s="75">
        <f>'40121'!B14</f>
        <v>10000</v>
      </c>
      <c r="F18" s="20">
        <f>'40123'!B14</f>
        <v>0</v>
      </c>
      <c r="G18" s="75">
        <f>'40124'!B14</f>
        <v>10000</v>
      </c>
      <c r="L18" s="20"/>
    </row>
    <row r="19" spans="1:12">
      <c r="A19" t="s">
        <v>30</v>
      </c>
      <c r="B19" s="72">
        <f>'30080'!B15</f>
        <v>5000</v>
      </c>
      <c r="C19" s="72">
        <f>'40117'!B15</f>
        <v>13000</v>
      </c>
      <c r="D19" s="72">
        <f>'40120'!B15</f>
        <v>10000</v>
      </c>
      <c r="E19" s="72">
        <f>'40121'!B15</f>
        <v>10000</v>
      </c>
      <c r="F19" s="20">
        <f>'40123'!B15</f>
        <v>0</v>
      </c>
      <c r="G19" s="72">
        <f>'40124'!B15</f>
        <v>10000</v>
      </c>
      <c r="L19" s="20"/>
    </row>
    <row r="23" spans="1:12">
      <c r="B23" s="1" t="s">
        <v>46</v>
      </c>
    </row>
    <row r="24" spans="1:12" s="1" customFormat="1">
      <c r="B24" s="1" t="s">
        <v>47</v>
      </c>
      <c r="C24" s="1" t="s">
        <v>48</v>
      </c>
    </row>
    <row r="25" spans="1:12">
      <c r="A25" t="s">
        <v>17</v>
      </c>
      <c r="B25" s="72">
        <f>'40118'!B2</f>
        <v>8000</v>
      </c>
      <c r="C25" s="72">
        <f>'40122'!B2</f>
        <v>7800</v>
      </c>
      <c r="D25" s="5"/>
    </row>
    <row r="26" spans="1:12">
      <c r="A26" t="s">
        <v>18</v>
      </c>
      <c r="B26" s="72">
        <f>'40118'!B3</f>
        <v>8000</v>
      </c>
      <c r="C26" s="72">
        <f>'40122'!B3</f>
        <v>7800</v>
      </c>
    </row>
    <row r="27" spans="1:12">
      <c r="A27" t="s">
        <v>45</v>
      </c>
      <c r="B27" s="79">
        <f>'40118'!B4</f>
        <v>8000</v>
      </c>
      <c r="C27" s="79">
        <f>'40122'!B4</f>
        <v>7800</v>
      </c>
    </row>
    <row r="28" spans="1:12">
      <c r="A28" t="s">
        <v>20</v>
      </c>
      <c r="B28" s="79">
        <f>'40118'!B5</f>
        <v>8000</v>
      </c>
      <c r="C28" s="79">
        <f>'40122'!B5</f>
        <v>18850</v>
      </c>
    </row>
    <row r="29" spans="1:12">
      <c r="A29" t="s">
        <v>21</v>
      </c>
      <c r="B29" s="72">
        <f>'40118'!B6</f>
        <v>8000</v>
      </c>
      <c r="C29" s="72">
        <f>'40122'!B6</f>
        <v>7800</v>
      </c>
    </row>
    <row r="30" spans="1:12">
      <c r="A30" t="s">
        <v>22</v>
      </c>
      <c r="B30" s="79">
        <f>'40118'!B7</f>
        <v>8000</v>
      </c>
      <c r="C30" s="79">
        <f>'40122'!B7</f>
        <v>7800</v>
      </c>
    </row>
    <row r="31" spans="1:12">
      <c r="A31" t="s">
        <v>23</v>
      </c>
      <c r="B31" s="72">
        <f>'40118'!B8</f>
        <v>8000</v>
      </c>
      <c r="C31" s="72">
        <f>'40122'!B8</f>
        <v>11050</v>
      </c>
    </row>
    <row r="32" spans="1:12">
      <c r="A32" t="s">
        <v>24</v>
      </c>
      <c r="B32" s="79">
        <f>'40118'!B9</f>
        <v>8000</v>
      </c>
      <c r="C32" s="79">
        <f>'40122'!B9</f>
        <v>14300</v>
      </c>
    </row>
    <row r="33" spans="1:9">
      <c r="A33" t="s">
        <v>25</v>
      </c>
      <c r="B33" s="72">
        <f>'40118'!B10</f>
        <v>8000</v>
      </c>
      <c r="C33" s="72">
        <f>'40122'!B10</f>
        <v>7800</v>
      </c>
    </row>
    <row r="34" spans="1:9">
      <c r="A34" t="s">
        <v>26</v>
      </c>
      <c r="B34" s="72">
        <f>'40118'!B11</f>
        <v>8000</v>
      </c>
      <c r="C34" s="72">
        <f>'40122'!B11</f>
        <v>7800</v>
      </c>
    </row>
    <row r="35" spans="1:9">
      <c r="A35" t="s">
        <v>27</v>
      </c>
      <c r="B35" s="79">
        <f>'40118'!B12</f>
        <v>8000</v>
      </c>
      <c r="C35" s="79">
        <f>'40122'!B12</f>
        <v>9750</v>
      </c>
    </row>
    <row r="36" spans="1:9">
      <c r="A36" t="s">
        <v>28</v>
      </c>
      <c r="B36" s="79">
        <f>'40118'!B13</f>
        <v>8000</v>
      </c>
      <c r="C36" s="79">
        <f>'40122'!B13</f>
        <v>18850</v>
      </c>
    </row>
    <row r="37" spans="1:9">
      <c r="A37" t="s">
        <v>29</v>
      </c>
      <c r="B37" s="78">
        <f>'40118'!B14</f>
        <v>8000</v>
      </c>
      <c r="C37" s="78">
        <f>'40122'!B14</f>
        <v>7800</v>
      </c>
    </row>
    <row r="38" spans="1:9">
      <c r="A38" t="s">
        <v>30</v>
      </c>
      <c r="B38" s="72">
        <f>'40118'!B15</f>
        <v>8000</v>
      </c>
      <c r="C38" s="72">
        <f>'40122'!B15</f>
        <v>18850</v>
      </c>
    </row>
    <row r="42" spans="1:9">
      <c r="B42" s="1" t="s">
        <v>49</v>
      </c>
    </row>
    <row r="43" spans="1:9" s="1" customFormat="1">
      <c r="B43" s="1" t="s">
        <v>50</v>
      </c>
      <c r="C43" s="1" t="s">
        <v>51</v>
      </c>
      <c r="D43" s="1" t="s">
        <v>52</v>
      </c>
      <c r="E43" s="1" t="s">
        <v>53</v>
      </c>
      <c r="F43" s="1" t="s">
        <v>54</v>
      </c>
      <c r="G43" s="1" t="s">
        <v>55</v>
      </c>
      <c r="H43" s="1" t="s">
        <v>56</v>
      </c>
      <c r="I43" s="1" t="s">
        <v>57</v>
      </c>
    </row>
    <row r="44" spans="1:9">
      <c r="A44" t="s">
        <v>17</v>
      </c>
      <c r="B44">
        <f>'30080'!C2</f>
        <v>8500</v>
      </c>
      <c r="C44" s="73">
        <f>'40116'!D2</f>
        <v>6250</v>
      </c>
      <c r="D44">
        <f>'40117'!C2</f>
        <v>4875</v>
      </c>
      <c r="E44" s="72">
        <f>'40120'!C2</f>
        <v>45700</v>
      </c>
      <c r="F44" s="72">
        <f>'40121'!C2</f>
        <v>17390</v>
      </c>
      <c r="G44">
        <f>'40123'!C2</f>
        <v>0</v>
      </c>
      <c r="H44" s="72">
        <f>'40124'!C2</f>
        <v>3200</v>
      </c>
      <c r="I44">
        <f>'40125'!B2</f>
        <v>0</v>
      </c>
    </row>
    <row r="45" spans="1:9">
      <c r="A45" t="s">
        <v>18</v>
      </c>
      <c r="B45" s="72">
        <f>'30080'!C3</f>
        <v>8500</v>
      </c>
      <c r="C45" s="73">
        <f>'40116'!D3</f>
        <v>2700</v>
      </c>
      <c r="D45">
        <f>'40117'!C3</f>
        <v>0</v>
      </c>
      <c r="E45" s="72">
        <f>'40120'!C3</f>
        <v>51700</v>
      </c>
      <c r="F45" s="72">
        <f>'40121'!C3</f>
        <v>18171</v>
      </c>
      <c r="G45">
        <f>'40123'!C3</f>
        <v>0</v>
      </c>
      <c r="H45" s="72">
        <f>'40124'!C3</f>
        <v>68100</v>
      </c>
      <c r="I45" s="83">
        <f>'40125'!B3</f>
        <v>15000</v>
      </c>
    </row>
    <row r="46" spans="1:9">
      <c r="A46" t="s">
        <v>45</v>
      </c>
      <c r="B46" s="72">
        <f>'30080'!C4</f>
        <v>8500</v>
      </c>
      <c r="C46" s="73">
        <f>'40116'!D4</f>
        <v>19700</v>
      </c>
      <c r="D46">
        <f>'40117'!C4</f>
        <v>26295</v>
      </c>
      <c r="E46" s="72">
        <f>'40120'!C4</f>
        <v>54800</v>
      </c>
      <c r="F46" s="72">
        <f>'40121'!C4</f>
        <v>83733</v>
      </c>
      <c r="G46">
        <f>'40123'!C4</f>
        <v>0</v>
      </c>
      <c r="H46" s="72">
        <f>'40124'!C4</f>
        <v>3200</v>
      </c>
      <c r="I46">
        <f>'40125'!B4</f>
        <v>0</v>
      </c>
    </row>
    <row r="47" spans="1:9">
      <c r="A47" t="s">
        <v>20</v>
      </c>
      <c r="B47" s="72">
        <f>'30080'!C5</f>
        <v>23550</v>
      </c>
      <c r="C47" s="73">
        <f>'40116'!D5</f>
        <v>26900</v>
      </c>
      <c r="D47">
        <f>'40117'!C5</f>
        <v>0</v>
      </c>
      <c r="E47" s="72">
        <f>'40120'!C5</f>
        <v>115400</v>
      </c>
      <c r="F47" s="72">
        <f>'40121'!C5</f>
        <v>116903</v>
      </c>
      <c r="G47">
        <f>'40123'!C5</f>
        <v>0</v>
      </c>
      <c r="H47" s="72">
        <f>'40124'!C5</f>
        <v>3200</v>
      </c>
      <c r="I47">
        <f>'40125'!B5</f>
        <v>0</v>
      </c>
    </row>
    <row r="48" spans="1:9">
      <c r="A48" t="s">
        <v>21</v>
      </c>
      <c r="B48">
        <f>'30080'!C6</f>
        <v>8500</v>
      </c>
      <c r="C48" s="73">
        <f>'40116'!D6</f>
        <v>2700</v>
      </c>
      <c r="D48">
        <f>'40117'!C6</f>
        <v>0</v>
      </c>
      <c r="E48" s="72">
        <f>'40120'!C6</f>
        <v>42600</v>
      </c>
      <c r="F48" s="72">
        <f>'40121'!C6</f>
        <v>50561</v>
      </c>
      <c r="G48">
        <f>'40123'!C6</f>
        <v>0</v>
      </c>
      <c r="H48" s="72">
        <f>'40124'!C6</f>
        <v>60300</v>
      </c>
      <c r="I48">
        <f>'40125'!B6</f>
        <v>0</v>
      </c>
    </row>
    <row r="49" spans="1:10">
      <c r="A49" t="s">
        <v>22</v>
      </c>
      <c r="B49" s="72">
        <f>'30080'!C7</f>
        <v>8500</v>
      </c>
      <c r="C49" s="73">
        <f>'40116'!D7</f>
        <v>3550</v>
      </c>
      <c r="D49">
        <f>'40117'!C7</f>
        <v>0</v>
      </c>
      <c r="E49" s="72">
        <f>'40120'!C7</f>
        <v>39600</v>
      </c>
      <c r="F49" s="72">
        <f>'40121'!C7</f>
        <v>17390</v>
      </c>
      <c r="G49">
        <f>'40123'!C7</f>
        <v>0</v>
      </c>
      <c r="H49" s="72">
        <f>'40124'!C7</f>
        <v>3200</v>
      </c>
      <c r="I49">
        <f>'40125'!B7</f>
        <v>0</v>
      </c>
    </row>
    <row r="50" spans="1:10">
      <c r="A50" t="s">
        <v>23</v>
      </c>
      <c r="B50" s="72">
        <f>'30080'!C8</f>
        <v>10650</v>
      </c>
      <c r="C50" s="73">
        <f>'40116'!D8</f>
        <v>3550</v>
      </c>
      <c r="D50">
        <f>'40117'!C8</f>
        <v>0</v>
      </c>
      <c r="E50" s="72">
        <f>'40120'!C8</f>
        <v>101800</v>
      </c>
      <c r="F50" s="72">
        <f>'40121'!C8</f>
        <v>18171</v>
      </c>
      <c r="G50" s="72">
        <f>'40123'!C8</f>
        <v>31750</v>
      </c>
      <c r="H50" s="72">
        <f>'40124'!C8</f>
        <v>68100</v>
      </c>
      <c r="I50">
        <f>'40125'!B8</f>
        <v>0</v>
      </c>
    </row>
    <row r="51" spans="1:10">
      <c r="A51" t="s">
        <v>24</v>
      </c>
      <c r="B51" s="72">
        <f>'30080'!C9</f>
        <v>8500</v>
      </c>
      <c r="C51" s="73"/>
      <c r="D51">
        <f>'40117'!C9</f>
        <v>0</v>
      </c>
      <c r="E51" s="72">
        <f>'40120'!C9</f>
        <v>103300</v>
      </c>
      <c r="F51" s="72">
        <f>'40121'!C9</f>
        <v>83733</v>
      </c>
      <c r="G51" s="72">
        <f>'40123'!C9</f>
        <v>31750</v>
      </c>
      <c r="H51" s="72">
        <f>'40124'!C9</f>
        <v>11000</v>
      </c>
      <c r="I51">
        <f>'40125'!B9</f>
        <v>0</v>
      </c>
    </row>
    <row r="52" spans="1:10">
      <c r="A52" t="s">
        <v>25</v>
      </c>
      <c r="B52" s="72">
        <f>'30080'!C10</f>
        <v>8500</v>
      </c>
      <c r="C52" s="73">
        <f>'40116'!D10</f>
        <v>6800</v>
      </c>
      <c r="D52">
        <f>'40117'!C10</f>
        <v>0</v>
      </c>
      <c r="E52" s="72">
        <f>'40120'!C10</f>
        <v>48700</v>
      </c>
      <c r="F52" s="72">
        <f>'40121'!C10</f>
        <v>17390</v>
      </c>
      <c r="G52">
        <f>'40123'!C10</f>
        <v>0</v>
      </c>
      <c r="H52" s="72">
        <f>'40124'!C10</f>
        <v>49900</v>
      </c>
      <c r="I52">
        <f>'40125'!B10</f>
        <v>0</v>
      </c>
    </row>
    <row r="53" spans="1:10">
      <c r="A53" t="s">
        <v>26</v>
      </c>
      <c r="B53" s="72">
        <f>'30080'!C11</f>
        <v>8500</v>
      </c>
      <c r="C53" s="73">
        <f>'40116'!D11</f>
        <v>5450</v>
      </c>
      <c r="D53">
        <f>'40117'!C11</f>
        <v>0</v>
      </c>
      <c r="E53" s="72">
        <f>'40120'!C11</f>
        <v>45700</v>
      </c>
      <c r="F53" s="72">
        <f>'40121'!C11</f>
        <v>17390</v>
      </c>
      <c r="G53">
        <f>'40123'!C11</f>
        <v>0</v>
      </c>
      <c r="H53" s="72">
        <f>'40124'!C11</f>
        <v>60300</v>
      </c>
      <c r="I53">
        <f>'40125'!B11</f>
        <v>0</v>
      </c>
    </row>
    <row r="54" spans="1:10">
      <c r="A54" t="s">
        <v>27</v>
      </c>
      <c r="B54" s="72">
        <f>'30080'!C12</f>
        <v>8500</v>
      </c>
      <c r="C54" s="73">
        <f>'40116'!D12</f>
        <v>3550</v>
      </c>
      <c r="D54">
        <f>'40117'!C12</f>
        <v>0</v>
      </c>
      <c r="E54" s="72">
        <f>'40120'!C12</f>
        <v>21400</v>
      </c>
      <c r="F54" s="72">
        <f>'40121'!C12</f>
        <v>18171</v>
      </c>
      <c r="G54">
        <f>'40123'!C12</f>
        <v>0</v>
      </c>
      <c r="H54" s="72">
        <f>'40124'!C12</f>
        <v>3200</v>
      </c>
      <c r="I54" s="83">
        <f>'40125'!B12</f>
        <v>15000</v>
      </c>
    </row>
    <row r="55" spans="1:10">
      <c r="A55" t="s">
        <v>28</v>
      </c>
      <c r="B55" s="72">
        <f>'30080'!C13</f>
        <v>8500</v>
      </c>
      <c r="C55" s="73">
        <f>'40116'!D13</f>
        <v>7400</v>
      </c>
      <c r="D55">
        <f>'40117'!C13</f>
        <v>0</v>
      </c>
      <c r="E55" s="72">
        <f>'40120'!C13</f>
        <v>77500</v>
      </c>
      <c r="F55" s="72">
        <f>'40121'!C13</f>
        <v>51343</v>
      </c>
      <c r="G55" s="72">
        <f>'40123'!C13</f>
        <v>30250</v>
      </c>
      <c r="H55" s="72">
        <f>'40124'!C13</f>
        <v>11000</v>
      </c>
      <c r="I55">
        <f>'40125'!B13</f>
        <v>0</v>
      </c>
      <c r="J55" s="5"/>
    </row>
    <row r="56" spans="1:10">
      <c r="A56" t="s">
        <v>29</v>
      </c>
      <c r="B56" s="72">
        <f>'30080'!C14</f>
        <v>8500</v>
      </c>
      <c r="C56" s="73">
        <f>'40116'!D14</f>
        <v>2700</v>
      </c>
      <c r="D56">
        <f>'40117'!C14</f>
        <v>0</v>
      </c>
      <c r="E56" s="72">
        <f>'40120'!C14</f>
        <v>30500</v>
      </c>
      <c r="F56" s="72">
        <f>'40121'!C14</f>
        <v>18171</v>
      </c>
      <c r="G56">
        <f>'40123'!C14</f>
        <v>0</v>
      </c>
      <c r="H56" s="72">
        <f>'40124'!C14</f>
        <v>49900</v>
      </c>
      <c r="I56" s="83">
        <f>'40125'!B14</f>
        <v>15000</v>
      </c>
    </row>
    <row r="57" spans="1:10">
      <c r="A57" t="s">
        <v>30</v>
      </c>
      <c r="B57" s="72">
        <f>'30080'!C15</f>
        <v>8500</v>
      </c>
      <c r="C57" s="73">
        <f>'40116'!D15</f>
        <v>8200</v>
      </c>
      <c r="D57">
        <f>'40117'!C15</f>
        <v>0</v>
      </c>
      <c r="E57" s="72">
        <f>'40120'!C15</f>
        <v>107800</v>
      </c>
      <c r="F57" s="72">
        <f>'40121'!C15</f>
        <v>83733</v>
      </c>
      <c r="G57">
        <f>'40123'!C15</f>
        <v>0</v>
      </c>
      <c r="H57" s="72">
        <f>'40124'!C15</f>
        <v>11000</v>
      </c>
      <c r="I57">
        <f>'40125'!B15</f>
        <v>0</v>
      </c>
    </row>
    <row r="62" spans="1:10">
      <c r="B62" s="1" t="s">
        <v>58</v>
      </c>
    </row>
    <row r="63" spans="1:10" s="1" customFormat="1">
      <c r="B63" s="65" t="s">
        <v>59</v>
      </c>
      <c r="C63" s="1" t="s">
        <v>60</v>
      </c>
      <c r="D63" s="1" t="s">
        <v>61</v>
      </c>
      <c r="E63" s="1" t="s">
        <v>62</v>
      </c>
      <c r="F63" s="1" t="s">
        <v>63</v>
      </c>
    </row>
    <row r="64" spans="1:10">
      <c r="A64" t="s">
        <v>17</v>
      </c>
      <c r="B64" s="5"/>
      <c r="C64" s="72">
        <f>'40120'!D2</f>
        <v>64400</v>
      </c>
      <c r="D64">
        <f>'Samtliga fakturor'!AC3</f>
        <v>5500</v>
      </c>
      <c r="E64" s="72">
        <f>'Samtliga fakturor'!AF3</f>
        <v>6500</v>
      </c>
      <c r="F64">
        <f>'Samtliga fakturor'!AI3</f>
        <v>0</v>
      </c>
    </row>
    <row r="65" spans="1:6">
      <c r="A65" t="s">
        <v>18</v>
      </c>
      <c r="B65" s="72">
        <f>'40117'!D3</f>
        <v>14041</v>
      </c>
      <c r="C65" s="72">
        <f>'40120'!D3</f>
        <v>68200</v>
      </c>
      <c r="D65">
        <f>'Samtliga fakturor'!AC4</f>
        <v>5500</v>
      </c>
      <c r="E65" s="72">
        <f>'Samtliga fakturor'!AF4</f>
        <v>6500</v>
      </c>
      <c r="F65">
        <f>'Samtliga fakturor'!AI4</f>
        <v>0</v>
      </c>
    </row>
    <row r="66" spans="1:6">
      <c r="A66" t="s">
        <v>45</v>
      </c>
      <c r="B66" s="73">
        <f>'Samtliga fakturor'!I5</f>
        <v>26295</v>
      </c>
      <c r="C66" s="72">
        <f>'40120'!D4</f>
        <v>90800</v>
      </c>
      <c r="D66">
        <f>'Samtliga fakturor'!AC5</f>
        <v>5500</v>
      </c>
      <c r="E66" s="72">
        <f>'Samtliga fakturor'!AF5</f>
        <v>6500</v>
      </c>
      <c r="F66">
        <f>'Samtliga fakturor'!AI5</f>
        <v>0</v>
      </c>
    </row>
    <row r="67" spans="1:6">
      <c r="A67" t="s">
        <v>20</v>
      </c>
      <c r="B67" s="72">
        <f>'40117'!D5</f>
        <v>60186</v>
      </c>
      <c r="C67" s="72">
        <f>'40120'!D5</f>
        <v>184400</v>
      </c>
      <c r="D67">
        <f>'Samtliga fakturor'!AC6</f>
        <v>5500</v>
      </c>
      <c r="E67" s="72">
        <f>'Samtliga fakturor'!AF6</f>
        <v>6500</v>
      </c>
      <c r="F67">
        <f>'Samtliga fakturor'!AI6</f>
        <v>0</v>
      </c>
    </row>
    <row r="68" spans="1:6">
      <c r="A68" t="s">
        <v>21</v>
      </c>
      <c r="B68" s="5"/>
      <c r="C68" s="72">
        <f>'40120'!D6</f>
        <v>59500</v>
      </c>
      <c r="D68">
        <f>'Samtliga fakturor'!AC7</f>
        <v>5500</v>
      </c>
      <c r="E68" s="72">
        <f>'Samtliga fakturor'!AF7</f>
        <v>6500</v>
      </c>
      <c r="F68">
        <f>'Samtliga fakturor'!AI7</f>
        <v>0</v>
      </c>
    </row>
    <row r="69" spans="1:6">
      <c r="A69" t="s">
        <v>22</v>
      </c>
      <c r="B69" s="5"/>
      <c r="C69" s="72">
        <f>'40120'!D7</f>
        <v>58600</v>
      </c>
      <c r="D69">
        <f>'Samtliga fakturor'!AC8</f>
        <v>5500</v>
      </c>
      <c r="E69" s="72">
        <f>'Samtliga fakturor'!AF8</f>
        <v>6500</v>
      </c>
      <c r="F69">
        <f>'Samtliga fakturor'!AI8</f>
        <v>0</v>
      </c>
    </row>
    <row r="70" spans="1:6">
      <c r="A70" t="s">
        <v>23</v>
      </c>
      <c r="B70" s="5"/>
      <c r="C70" s="72">
        <f>'40120'!D8</f>
        <v>117000</v>
      </c>
      <c r="D70">
        <f>'Samtliga fakturor'!AC9</f>
        <v>5500</v>
      </c>
      <c r="E70" s="72">
        <f>'Samtliga fakturor'!AF9</f>
        <v>6500</v>
      </c>
      <c r="F70" s="72">
        <f>'Samtliga fakturor'!AI9</f>
        <v>36000</v>
      </c>
    </row>
    <row r="71" spans="1:6">
      <c r="A71" t="s">
        <v>24</v>
      </c>
      <c r="B71" s="72">
        <f>'40117'!D9</f>
        <v>47933</v>
      </c>
      <c r="C71" s="72">
        <f>'40120'!D9</f>
        <v>153000</v>
      </c>
      <c r="D71">
        <f>'Samtliga fakturor'!AC10</f>
        <v>5500</v>
      </c>
      <c r="E71" s="72">
        <f>'Samtliga fakturor'!AF10</f>
        <v>6500</v>
      </c>
      <c r="F71">
        <f>'Samtliga fakturor'!AI10</f>
        <v>0</v>
      </c>
    </row>
    <row r="72" spans="1:6">
      <c r="A72" t="s">
        <v>25</v>
      </c>
      <c r="B72" s="72">
        <f>'40117'!D10</f>
        <v>14458</v>
      </c>
      <c r="C72" s="72">
        <f>'40120'!D10</f>
        <v>67300</v>
      </c>
      <c r="D72">
        <f>'Samtliga fakturor'!AC11</f>
        <v>5500</v>
      </c>
      <c r="E72" s="72">
        <f>'Samtliga fakturor'!AF11</f>
        <v>6500</v>
      </c>
      <c r="F72">
        <f>'Samtliga fakturor'!AI11</f>
        <v>0</v>
      </c>
    </row>
    <row r="73" spans="1:6">
      <c r="A73" t="s">
        <v>26</v>
      </c>
      <c r="B73" s="72">
        <f>'40117'!D11</f>
        <v>17599</v>
      </c>
      <c r="C73" s="72">
        <f>'40120'!D11</f>
        <v>64400</v>
      </c>
      <c r="D73">
        <f>'Samtliga fakturor'!AC12</f>
        <v>5500</v>
      </c>
      <c r="E73" s="72">
        <f>'Samtliga fakturor'!AF12</f>
        <v>6500</v>
      </c>
      <c r="F73">
        <f>'Samtliga fakturor'!AI12</f>
        <v>0</v>
      </c>
    </row>
    <row r="74" spans="1:6">
      <c r="A74" t="s">
        <v>27</v>
      </c>
      <c r="B74" s="5"/>
      <c r="C74" s="72">
        <f>'40120'!D12</f>
        <v>41000</v>
      </c>
      <c r="D74">
        <f>'Samtliga fakturor'!AC13</f>
        <v>5500</v>
      </c>
      <c r="E74" s="72">
        <f>'Samtliga fakturor'!AF13</f>
        <v>6500</v>
      </c>
      <c r="F74">
        <f>'Samtliga fakturor'!AI13</f>
        <v>0</v>
      </c>
    </row>
    <row r="75" spans="1:6">
      <c r="A75" t="s">
        <v>28</v>
      </c>
      <c r="B75" s="72">
        <f>'40117'!D13</f>
        <v>44403</v>
      </c>
      <c r="C75" s="72">
        <f>'40120'!D13</f>
        <v>109200</v>
      </c>
      <c r="D75">
        <f>'Samtliga fakturor'!AC14</f>
        <v>5500</v>
      </c>
      <c r="E75" s="72">
        <f>'Samtliga fakturor'!AF14</f>
        <v>6500</v>
      </c>
      <c r="F75">
        <f>'Samtliga fakturor'!AI14</f>
        <v>0</v>
      </c>
    </row>
    <row r="76" spans="1:6">
      <c r="A76" t="s">
        <v>29</v>
      </c>
      <c r="B76" s="5"/>
      <c r="C76" s="72">
        <f>'40120'!D14</f>
        <v>47800</v>
      </c>
      <c r="D76">
        <f>'Samtliga fakturor'!AC15</f>
        <v>5500</v>
      </c>
      <c r="E76" s="72">
        <f>'Samtliga fakturor'!AF15</f>
        <v>6500</v>
      </c>
      <c r="F76" s="72">
        <f>'Samtliga fakturor'!AI15</f>
        <v>36000</v>
      </c>
    </row>
    <row r="77" spans="1:6">
      <c r="A77" t="s">
        <v>30</v>
      </c>
      <c r="B77" s="5"/>
      <c r="C77" s="72">
        <f>'40120'!D15</f>
        <v>154000</v>
      </c>
      <c r="D77">
        <f>'Samtliga fakturor'!AC16</f>
        <v>5500</v>
      </c>
      <c r="E77" s="72">
        <f>'Samtliga fakturor'!AF16</f>
        <v>6500</v>
      </c>
      <c r="F77">
        <f>'Samtliga fakturor'!AI16</f>
        <v>0</v>
      </c>
    </row>
    <row r="82" spans="1:11">
      <c r="B82" s="1" t="s">
        <v>64</v>
      </c>
    </row>
    <row r="83" spans="1:11" s="1" customFormat="1">
      <c r="B83" s="1" t="s">
        <v>65</v>
      </c>
      <c r="C83" s="1" t="s">
        <v>59</v>
      </c>
      <c r="D83" s="1" t="s">
        <v>66</v>
      </c>
      <c r="E83" s="1" t="s">
        <v>67</v>
      </c>
      <c r="F83" s="1" t="s">
        <v>68</v>
      </c>
      <c r="G83" s="1" t="s">
        <v>69</v>
      </c>
      <c r="H83" s="1" t="s">
        <v>70</v>
      </c>
      <c r="I83" s="1" t="s">
        <v>61</v>
      </c>
      <c r="J83" s="1" t="s">
        <v>71</v>
      </c>
    </row>
    <row r="84" spans="1:11">
      <c r="A84" t="s">
        <v>17</v>
      </c>
      <c r="B84" s="72">
        <f>'30080'!D2</f>
        <v>5000</v>
      </c>
      <c r="C84" s="72">
        <f>'40117'!D2</f>
        <v>10794</v>
      </c>
      <c r="D84" s="72">
        <f>'40120'!E2</f>
        <v>5000</v>
      </c>
      <c r="E84" s="72">
        <f>'40121'!D2</f>
        <v>5000</v>
      </c>
      <c r="F84">
        <f>'40123'!D2</f>
        <v>0</v>
      </c>
      <c r="G84" s="72">
        <f>'40124'!D2</f>
        <v>5200</v>
      </c>
      <c r="H84">
        <f>'40125'!C2</f>
        <v>0</v>
      </c>
      <c r="I84" s="121">
        <f>'40126'!B2</f>
        <v>5500</v>
      </c>
      <c r="J84" s="72">
        <f>'Samtliga fakturor'!AH3</f>
        <v>8125</v>
      </c>
    </row>
    <row r="85" spans="1:11">
      <c r="A85" t="s">
        <v>18</v>
      </c>
      <c r="B85" s="72">
        <f>'30080'!D3</f>
        <v>5000</v>
      </c>
      <c r="C85" s="5"/>
      <c r="D85" s="72">
        <f>'40120'!E3</f>
        <v>5000</v>
      </c>
      <c r="E85" s="72">
        <f>'40121'!D3</f>
        <v>5000</v>
      </c>
      <c r="F85">
        <f>'40123'!D3</f>
        <v>0</v>
      </c>
      <c r="G85" s="72">
        <f>'40124'!D3</f>
        <v>8400</v>
      </c>
      <c r="H85" s="72">
        <v>42800</v>
      </c>
      <c r="I85" s="121">
        <f>'40126'!B3</f>
        <v>5500</v>
      </c>
      <c r="J85" s="72">
        <f>'Samtliga fakturor'!AH4</f>
        <v>8775</v>
      </c>
    </row>
    <row r="86" spans="1:11">
      <c r="A86" t="s">
        <v>45</v>
      </c>
      <c r="B86" s="72">
        <f>'30080'!D4</f>
        <v>5000</v>
      </c>
      <c r="C86" s="73">
        <f>'Samtliga fakturor'!J5</f>
        <v>3899</v>
      </c>
      <c r="D86" s="72">
        <f>'40120'!E4</f>
        <v>5000</v>
      </c>
      <c r="E86" s="72">
        <f>'40121'!D4</f>
        <v>5000</v>
      </c>
      <c r="F86">
        <f>'40123'!D4</f>
        <v>0</v>
      </c>
      <c r="G86" s="72">
        <f>'40124'!D4</f>
        <v>5400</v>
      </c>
      <c r="H86">
        <f>'40125'!C4</f>
        <v>0</v>
      </c>
      <c r="I86" s="121">
        <f>'40126'!B4</f>
        <v>5500</v>
      </c>
      <c r="J86" s="72">
        <f>'Samtliga fakturor'!AH5</f>
        <v>9100</v>
      </c>
    </row>
    <row r="87" spans="1:11">
      <c r="A87" t="s">
        <v>20</v>
      </c>
      <c r="B87" s="72">
        <f>'30080'!D5</f>
        <v>5000</v>
      </c>
      <c r="C87" s="5"/>
      <c r="D87" s="72">
        <f>'40120'!E5</f>
        <v>5000</v>
      </c>
      <c r="E87" s="72">
        <f>'40121'!D5</f>
        <v>5000</v>
      </c>
      <c r="F87">
        <f>'40123'!D5</f>
        <v>0</v>
      </c>
      <c r="G87" s="72">
        <f>'40124'!D5</f>
        <v>6000</v>
      </c>
      <c r="H87">
        <f>'40125'!C5</f>
        <v>0</v>
      </c>
      <c r="I87" s="121">
        <f>'40126'!B5</f>
        <v>5500</v>
      </c>
      <c r="J87" s="72">
        <f>'Samtliga fakturor'!AH6</f>
        <v>15600</v>
      </c>
    </row>
    <row r="88" spans="1:11">
      <c r="A88" t="s">
        <v>21</v>
      </c>
      <c r="B88">
        <f>'30080'!D6</f>
        <v>5000</v>
      </c>
      <c r="C88" s="72">
        <f>'40117'!D6</f>
        <v>21609</v>
      </c>
      <c r="D88" s="72">
        <f>'40120'!E6</f>
        <v>5000</v>
      </c>
      <c r="E88" s="72">
        <f>'40121'!D6</f>
        <v>5000</v>
      </c>
      <c r="F88">
        <f>'40123'!D6</f>
        <v>0</v>
      </c>
      <c r="G88" s="72">
        <f>'40124'!D6</f>
        <v>10000</v>
      </c>
      <c r="H88">
        <f>'40125'!C6</f>
        <v>0</v>
      </c>
      <c r="I88" s="121">
        <f>'40126'!B6</f>
        <v>5500</v>
      </c>
      <c r="J88" s="72">
        <f>'Samtliga fakturor'!AH7</f>
        <v>7800</v>
      </c>
    </row>
    <row r="89" spans="1:11">
      <c r="A89" t="s">
        <v>22</v>
      </c>
      <c r="B89" s="72">
        <f>'30080'!D7</f>
        <v>5000</v>
      </c>
      <c r="C89" s="72">
        <f>'40117'!D7</f>
        <v>20303</v>
      </c>
      <c r="D89" s="72">
        <f>'40120'!E7</f>
        <v>5000</v>
      </c>
      <c r="E89" s="72">
        <f>'40121'!D7</f>
        <v>5000</v>
      </c>
      <c r="F89">
        <f>'40123'!D7</f>
        <v>0</v>
      </c>
      <c r="G89" s="72">
        <f>'40124'!D7</f>
        <v>5850</v>
      </c>
      <c r="H89">
        <f>'40125'!C7</f>
        <v>0</v>
      </c>
      <c r="I89" s="121">
        <f>'40126'!B7</f>
        <v>5500</v>
      </c>
      <c r="J89" s="72">
        <f>'Samtliga fakturor'!AH8</f>
        <v>7475</v>
      </c>
    </row>
    <row r="90" spans="1:11">
      <c r="A90" t="s">
        <v>23</v>
      </c>
      <c r="B90" s="72">
        <f>'30080'!D8</f>
        <v>5000</v>
      </c>
      <c r="C90" s="72">
        <f>'40117'!D8</f>
        <v>51695</v>
      </c>
      <c r="D90" s="72">
        <f>'40120'!E8</f>
        <v>5000</v>
      </c>
      <c r="E90" s="72">
        <f>'40121'!D8</f>
        <v>5000</v>
      </c>
      <c r="F90" s="83">
        <f>'40123'!D8</f>
        <v>10000</v>
      </c>
      <c r="G90" s="72">
        <f>'40124'!D8</f>
        <v>10150</v>
      </c>
      <c r="H90">
        <f>'40125'!C8</f>
        <v>0</v>
      </c>
      <c r="I90" s="121">
        <f>'40126'!B8</f>
        <v>5500</v>
      </c>
      <c r="J90" s="72">
        <f>'Samtliga fakturor'!AH9</f>
        <v>13975</v>
      </c>
    </row>
    <row r="91" spans="1:11">
      <c r="A91" t="s">
        <v>24</v>
      </c>
      <c r="B91" s="72">
        <f>'30080'!D9</f>
        <v>5000</v>
      </c>
      <c r="C91" s="5"/>
      <c r="D91" s="72">
        <f>'40120'!E9</f>
        <v>5000</v>
      </c>
      <c r="E91" s="122">
        <f>'40121'!D9</f>
        <v>5000</v>
      </c>
      <c r="F91" s="83">
        <f>'40123'!D9</f>
        <v>10000</v>
      </c>
      <c r="G91" s="72">
        <f>'40124'!D9</f>
        <v>6600</v>
      </c>
      <c r="H91">
        <f>'40125'!C9</f>
        <v>0</v>
      </c>
      <c r="I91" s="121">
        <f>'40126'!B9</f>
        <v>5500</v>
      </c>
      <c r="J91" s="72">
        <f>'Samtliga fakturor'!AH10</f>
        <v>14300</v>
      </c>
      <c r="K91">
        <f>SUM(B91:J91)</f>
        <v>51400</v>
      </c>
    </row>
    <row r="92" spans="1:11">
      <c r="A92" t="s">
        <v>25</v>
      </c>
      <c r="B92" s="72">
        <f>'30080'!D10</f>
        <v>5000</v>
      </c>
      <c r="D92" s="72">
        <f>'40120'!E10</f>
        <v>5000</v>
      </c>
      <c r="E92" s="72">
        <f>'40121'!D10</f>
        <v>5000</v>
      </c>
      <c r="F92">
        <f>'40123'!D10</f>
        <v>0</v>
      </c>
      <c r="G92" s="72">
        <f>'40124'!D10</f>
        <v>13000</v>
      </c>
      <c r="H92">
        <f>'40125'!C10</f>
        <v>0</v>
      </c>
      <c r="I92" s="121">
        <f>'40126'!B10</f>
        <v>5500</v>
      </c>
      <c r="J92" s="72">
        <f>'Samtliga fakturor'!AH11</f>
        <v>8450</v>
      </c>
    </row>
    <row r="93" spans="1:11">
      <c r="A93" t="s">
        <v>26</v>
      </c>
      <c r="B93" s="72">
        <f>'30080'!D11</f>
        <v>5000</v>
      </c>
      <c r="C93" s="5"/>
      <c r="D93" s="72">
        <f>'40120'!E11</f>
        <v>5000</v>
      </c>
      <c r="E93" s="72">
        <f>'40121'!D11</f>
        <v>5000</v>
      </c>
      <c r="F93">
        <f>'40123'!D11</f>
        <v>0</v>
      </c>
      <c r="G93" s="72">
        <f>'40124'!D11</f>
        <v>9800</v>
      </c>
      <c r="H93">
        <f>'40125'!C11</f>
        <v>0</v>
      </c>
      <c r="I93" s="121">
        <f>'40126'!B11</f>
        <v>5500</v>
      </c>
      <c r="J93" s="72">
        <f>'Samtliga fakturor'!AH12</f>
        <v>8125</v>
      </c>
    </row>
    <row r="94" spans="1:11">
      <c r="A94" t="s">
        <v>27</v>
      </c>
      <c r="B94" s="72">
        <f>'30080'!D12</f>
        <v>5000</v>
      </c>
      <c r="C94" s="73">
        <f>'Samtliga fakturor'!J13</f>
        <v>12171</v>
      </c>
      <c r="D94" s="72">
        <f>'40120'!E12</f>
        <v>5000</v>
      </c>
      <c r="E94" s="72">
        <f>'40121'!D12</f>
        <v>5000</v>
      </c>
      <c r="F94">
        <f>'40123'!D12</f>
        <v>0</v>
      </c>
      <c r="G94" s="72">
        <f>'40124'!D12</f>
        <v>6150</v>
      </c>
      <c r="H94" s="72">
        <v>42800</v>
      </c>
      <c r="I94" s="121">
        <f>'40126'!B12</f>
        <v>5500</v>
      </c>
      <c r="J94" s="72">
        <f>'Samtliga fakturor'!AH13</f>
        <v>5525</v>
      </c>
    </row>
    <row r="95" spans="1:11">
      <c r="A95" t="s">
        <v>28</v>
      </c>
      <c r="B95" s="72">
        <f>'30080'!D13</f>
        <v>5000</v>
      </c>
      <c r="C95" s="5"/>
      <c r="D95" s="72">
        <f>'40120'!E13</f>
        <v>5000</v>
      </c>
      <c r="E95" s="72">
        <f>'40121'!D13</f>
        <v>5000</v>
      </c>
      <c r="F95" s="83">
        <f>'40123'!D13</f>
        <v>10000</v>
      </c>
      <c r="G95" s="72">
        <f>'40124'!D13</f>
        <v>6350</v>
      </c>
      <c r="H95">
        <f>'40125'!C13</f>
        <v>0</v>
      </c>
      <c r="I95" s="121">
        <f>'40126'!B13</f>
        <v>5500</v>
      </c>
      <c r="J95" s="72">
        <f>'Samtliga fakturor'!AH14</f>
        <v>11375</v>
      </c>
    </row>
    <row r="96" spans="1:11">
      <c r="A96" t="s">
        <v>29</v>
      </c>
      <c r="B96" s="72">
        <f>'30080'!D14</f>
        <v>5000</v>
      </c>
      <c r="C96" s="72">
        <f>'40117'!D14</f>
        <v>10162</v>
      </c>
      <c r="D96" s="72">
        <f>'40120'!E14</f>
        <v>5000</v>
      </c>
      <c r="E96" s="72">
        <f>'40121'!D14</f>
        <v>5000</v>
      </c>
      <c r="F96">
        <f>'40123'!D14</f>
        <v>0</v>
      </c>
      <c r="G96" s="72">
        <f>'40124'!D14</f>
        <v>10000</v>
      </c>
      <c r="H96" s="72">
        <v>42800</v>
      </c>
      <c r="I96" s="121">
        <f>'40126'!B14</f>
        <v>5500</v>
      </c>
      <c r="J96" s="72">
        <f>'Samtliga fakturor'!AH15</f>
        <v>6500</v>
      </c>
    </row>
    <row r="97" spans="1:10">
      <c r="A97" t="s">
        <v>30</v>
      </c>
      <c r="B97" s="72">
        <f>'30080'!D15</f>
        <v>5000</v>
      </c>
      <c r="C97" s="72">
        <f>'40117'!D15</f>
        <v>55248</v>
      </c>
      <c r="D97" s="72">
        <f>'40120'!E15</f>
        <v>5000</v>
      </c>
      <c r="E97" s="72">
        <f>'40121'!D15</f>
        <v>5000</v>
      </c>
      <c r="F97">
        <f>'40123'!D15</f>
        <v>0</v>
      </c>
      <c r="G97" s="72">
        <f>'40124'!D15</f>
        <v>6100</v>
      </c>
      <c r="H97">
        <f>'40125'!C15</f>
        <v>0</v>
      </c>
      <c r="I97" s="121">
        <f>'40126'!B15</f>
        <v>5500</v>
      </c>
      <c r="J97" s="72">
        <f>'Samtliga fakturor'!AH16</f>
        <v>14625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workbookViewId="0">
      <selection activeCell="A23" sqref="A23"/>
    </sheetView>
  </sheetViews>
  <sheetFormatPr defaultColWidth="11" defaultRowHeight="15.6"/>
  <cols>
    <col min="1" max="1" width="32.5" customWidth="1"/>
    <col min="3" max="3" width="12.5" customWidth="1"/>
  </cols>
  <sheetData>
    <row r="1" spans="1:5">
      <c r="A1" s="11" t="s">
        <v>72</v>
      </c>
      <c r="B1" s="9" t="s">
        <v>13</v>
      </c>
      <c r="C1" s="9" t="s">
        <v>73</v>
      </c>
      <c r="D1" s="9" t="s">
        <v>15</v>
      </c>
      <c r="E1" s="9" t="s">
        <v>74</v>
      </c>
    </row>
    <row r="2" spans="1:5">
      <c r="A2" t="s">
        <v>17</v>
      </c>
      <c r="B2">
        <v>0</v>
      </c>
      <c r="C2" s="20">
        <v>5200</v>
      </c>
      <c r="D2" s="20">
        <v>6250</v>
      </c>
      <c r="E2" s="20">
        <f>B2+C2+D2</f>
        <v>11450</v>
      </c>
    </row>
    <row r="3" spans="1:5">
      <c r="A3" t="s">
        <v>18</v>
      </c>
      <c r="B3">
        <v>0</v>
      </c>
      <c r="C3" s="20">
        <f t="shared" ref="C3:C15" si="0">F20+H20+K20+L20</f>
        <v>11350</v>
      </c>
      <c r="D3" s="20">
        <f t="shared" ref="D3:D15" si="1">J20+M20+N20</f>
        <v>2700</v>
      </c>
      <c r="E3" s="20">
        <f t="shared" ref="E3:E15" si="2">B3+C3+D3</f>
        <v>14050</v>
      </c>
    </row>
    <row r="4" spans="1:5">
      <c r="A4" t="s">
        <v>45</v>
      </c>
      <c r="B4">
        <v>0</v>
      </c>
      <c r="C4" s="20">
        <v>6800</v>
      </c>
      <c r="D4" s="20">
        <v>19700</v>
      </c>
      <c r="E4" s="20">
        <f t="shared" si="2"/>
        <v>26500</v>
      </c>
    </row>
    <row r="5" spans="1:5">
      <c r="A5" t="s">
        <v>20</v>
      </c>
      <c r="B5">
        <v>0</v>
      </c>
      <c r="C5" s="20">
        <v>7100</v>
      </c>
      <c r="D5" s="20">
        <v>26900</v>
      </c>
      <c r="E5" s="20">
        <f t="shared" si="2"/>
        <v>34000</v>
      </c>
    </row>
    <row r="6" spans="1:5">
      <c r="A6" t="s">
        <v>21</v>
      </c>
      <c r="B6">
        <v>0</v>
      </c>
      <c r="C6" s="20">
        <f t="shared" si="0"/>
        <v>1300</v>
      </c>
      <c r="D6" s="20">
        <f t="shared" si="1"/>
        <v>2700</v>
      </c>
      <c r="E6" s="20">
        <f t="shared" si="2"/>
        <v>4000</v>
      </c>
    </row>
    <row r="7" spans="1:5">
      <c r="A7" t="s">
        <v>22</v>
      </c>
      <c r="B7">
        <v>0</v>
      </c>
      <c r="C7" s="20">
        <f t="shared" si="0"/>
        <v>8100</v>
      </c>
      <c r="D7" s="20">
        <f t="shared" si="1"/>
        <v>3550</v>
      </c>
      <c r="E7" s="20">
        <f t="shared" si="2"/>
        <v>11650</v>
      </c>
    </row>
    <row r="8" spans="1:5">
      <c r="A8" t="s">
        <v>23</v>
      </c>
      <c r="B8">
        <v>0</v>
      </c>
      <c r="C8" s="20">
        <f t="shared" si="0"/>
        <v>12100</v>
      </c>
      <c r="D8" s="20">
        <f t="shared" si="1"/>
        <v>3550</v>
      </c>
      <c r="E8" s="20">
        <f t="shared" si="2"/>
        <v>15650</v>
      </c>
    </row>
    <row r="9" spans="1:5">
      <c r="A9" t="s">
        <v>24</v>
      </c>
      <c r="B9">
        <v>0</v>
      </c>
      <c r="C9" s="20">
        <f t="shared" si="0"/>
        <v>25250</v>
      </c>
      <c r="D9" s="20">
        <f t="shared" si="1"/>
        <v>11900</v>
      </c>
      <c r="E9" s="20">
        <f t="shared" si="2"/>
        <v>37150</v>
      </c>
    </row>
    <row r="10" spans="1:5">
      <c r="A10" t="s">
        <v>25</v>
      </c>
      <c r="B10">
        <v>0</v>
      </c>
      <c r="C10" s="20">
        <v>7200</v>
      </c>
      <c r="D10" s="20">
        <v>6800</v>
      </c>
      <c r="E10" s="20">
        <f t="shared" si="2"/>
        <v>14000</v>
      </c>
    </row>
    <row r="11" spans="1:5">
      <c r="A11" t="s">
        <v>26</v>
      </c>
      <c r="B11">
        <v>0</v>
      </c>
      <c r="C11" s="20">
        <f t="shared" si="0"/>
        <v>11900</v>
      </c>
      <c r="D11" s="20">
        <f t="shared" si="1"/>
        <v>5450</v>
      </c>
      <c r="E11" s="20">
        <f t="shared" si="2"/>
        <v>17350</v>
      </c>
    </row>
    <row r="12" spans="1:5">
      <c r="A12" t="s">
        <v>27</v>
      </c>
      <c r="B12">
        <v>0</v>
      </c>
      <c r="C12" s="20">
        <f t="shared" si="0"/>
        <v>8750</v>
      </c>
      <c r="D12" s="20">
        <f t="shared" si="1"/>
        <v>3550</v>
      </c>
      <c r="E12" s="20">
        <f t="shared" si="2"/>
        <v>12300</v>
      </c>
    </row>
    <row r="13" spans="1:5">
      <c r="A13" t="s">
        <v>28</v>
      </c>
      <c r="B13">
        <v>0</v>
      </c>
      <c r="C13" s="20">
        <f t="shared" si="0"/>
        <v>11900</v>
      </c>
      <c r="D13" s="20">
        <f t="shared" si="1"/>
        <v>7400</v>
      </c>
      <c r="E13" s="20">
        <f t="shared" si="2"/>
        <v>19300</v>
      </c>
    </row>
    <row r="14" spans="1:5">
      <c r="A14" t="s">
        <v>29</v>
      </c>
      <c r="B14">
        <v>0</v>
      </c>
      <c r="C14" s="20">
        <f t="shared" si="0"/>
        <v>11150</v>
      </c>
      <c r="D14" s="20">
        <f t="shared" si="1"/>
        <v>2700</v>
      </c>
      <c r="E14" s="20">
        <f t="shared" si="2"/>
        <v>13850</v>
      </c>
    </row>
    <row r="15" spans="1:5">
      <c r="A15" t="s">
        <v>30</v>
      </c>
      <c r="B15">
        <v>0</v>
      </c>
      <c r="C15" s="20">
        <f t="shared" si="0"/>
        <v>28850</v>
      </c>
      <c r="D15" s="20">
        <f t="shared" si="1"/>
        <v>8200</v>
      </c>
      <c r="E15" s="20">
        <f t="shared" si="2"/>
        <v>37050</v>
      </c>
    </row>
    <row r="16" spans="1:5">
      <c r="A16" t="s">
        <v>75</v>
      </c>
      <c r="B16">
        <f>SUM(B2:B15)</f>
        <v>0</v>
      </c>
      <c r="C16" s="123">
        <f t="shared" ref="C16:E16" si="3">SUM(C2:C15)</f>
        <v>156950</v>
      </c>
      <c r="D16" s="123">
        <f t="shared" si="3"/>
        <v>111350</v>
      </c>
      <c r="E16" s="123">
        <f t="shared" si="3"/>
        <v>268300</v>
      </c>
    </row>
    <row r="18" spans="1:15" ht="40.200000000000003">
      <c r="D18" s="25" t="s">
        <v>76</v>
      </c>
      <c r="E18" s="26" t="s">
        <v>77</v>
      </c>
      <c r="F18" s="26" t="s">
        <v>78</v>
      </c>
      <c r="G18" s="26" t="s">
        <v>79</v>
      </c>
      <c r="H18" s="26" t="s">
        <v>80</v>
      </c>
      <c r="I18" s="26" t="s">
        <v>81</v>
      </c>
      <c r="J18" s="27" t="s">
        <v>82</v>
      </c>
      <c r="K18" s="27" t="s">
        <v>83</v>
      </c>
      <c r="L18" s="26" t="s">
        <v>84</v>
      </c>
      <c r="M18" s="28" t="s">
        <v>85</v>
      </c>
      <c r="N18" s="29" t="s">
        <v>86</v>
      </c>
      <c r="O18" s="30" t="s">
        <v>87</v>
      </c>
    </row>
    <row r="19" spans="1:15">
      <c r="D19" s="31" t="s">
        <v>17</v>
      </c>
      <c r="E19" s="32">
        <v>5</v>
      </c>
      <c r="F19" s="32">
        <f>E19*650</f>
        <v>3250</v>
      </c>
      <c r="G19" s="32">
        <v>1</v>
      </c>
      <c r="H19" s="32">
        <f>G19*5*650</f>
        <v>3250</v>
      </c>
      <c r="I19" s="33">
        <v>1</v>
      </c>
      <c r="J19" s="34">
        <f>I19*4*650</f>
        <v>2600</v>
      </c>
      <c r="K19" s="32">
        <f>1*650</f>
        <v>650</v>
      </c>
      <c r="L19" s="32">
        <v>100</v>
      </c>
      <c r="M19" s="34">
        <f>2*650</f>
        <v>1300</v>
      </c>
      <c r="N19" s="34">
        <v>300</v>
      </c>
      <c r="O19" s="32">
        <f>F19+H19+J19+K19+L19+M19+N19</f>
        <v>11450</v>
      </c>
    </row>
    <row r="20" spans="1:15">
      <c r="A20" s="43" t="s">
        <v>88</v>
      </c>
      <c r="B20" s="44"/>
      <c r="D20" s="31" t="s">
        <v>89</v>
      </c>
      <c r="E20" s="32">
        <v>5</v>
      </c>
      <c r="F20" s="32">
        <f t="shared" ref="F20:F32" si="4">E20*650</f>
        <v>3250</v>
      </c>
      <c r="G20" s="32">
        <v>2</v>
      </c>
      <c r="H20" s="32">
        <f t="shared" ref="H20:H32" si="5">G20*5*650</f>
        <v>6500</v>
      </c>
      <c r="I20" s="33">
        <v>1</v>
      </c>
      <c r="J20" s="34">
        <f t="shared" ref="J20:J32" si="6">I20*3*650</f>
        <v>1950</v>
      </c>
      <c r="K20" s="32">
        <f>2*650</f>
        <v>1300</v>
      </c>
      <c r="L20" s="32">
        <v>300</v>
      </c>
      <c r="M20" s="34">
        <f>1*650</f>
        <v>650</v>
      </c>
      <c r="N20" s="34">
        <v>100</v>
      </c>
      <c r="O20" s="32">
        <f t="shared" ref="O20:O32" si="7">F20+H20+J20+K20+L20+M20+N20</f>
        <v>14050</v>
      </c>
    </row>
    <row r="21" spans="1:15">
      <c r="A21" s="44">
        <v>180815</v>
      </c>
      <c r="B21" s="44">
        <f>B16</f>
        <v>0</v>
      </c>
      <c r="D21" s="31" t="s">
        <v>90</v>
      </c>
      <c r="E21" s="32">
        <v>5</v>
      </c>
      <c r="F21" s="32">
        <f t="shared" si="4"/>
        <v>3250</v>
      </c>
      <c r="G21" s="32">
        <v>2</v>
      </c>
      <c r="H21" s="32">
        <f t="shared" si="5"/>
        <v>6500</v>
      </c>
      <c r="I21" s="33">
        <v>2</v>
      </c>
      <c r="J21" s="34">
        <f t="shared" si="6"/>
        <v>3900</v>
      </c>
      <c r="K21" s="32">
        <f t="shared" ref="K21:K24" si="8">2*650</f>
        <v>1300</v>
      </c>
      <c r="L21" s="32">
        <v>300</v>
      </c>
      <c r="M21" s="34">
        <f>13*650</f>
        <v>8450</v>
      </c>
      <c r="N21" s="34">
        <v>2800</v>
      </c>
      <c r="O21" s="32">
        <f t="shared" si="7"/>
        <v>26500</v>
      </c>
    </row>
    <row r="22" spans="1:15">
      <c r="A22" s="44" t="s">
        <v>91</v>
      </c>
      <c r="B22" s="44">
        <f>C16</f>
        <v>156950</v>
      </c>
      <c r="D22" s="31" t="s">
        <v>92</v>
      </c>
      <c r="E22" s="31">
        <v>5</v>
      </c>
      <c r="F22" s="32">
        <f t="shared" si="4"/>
        <v>3250</v>
      </c>
      <c r="G22" s="32">
        <v>2</v>
      </c>
      <c r="H22" s="32">
        <f t="shared" si="5"/>
        <v>6500</v>
      </c>
      <c r="I22" s="33">
        <v>4</v>
      </c>
      <c r="J22" s="34">
        <f t="shared" si="6"/>
        <v>7800</v>
      </c>
      <c r="K22" s="32">
        <f t="shared" si="8"/>
        <v>1300</v>
      </c>
      <c r="L22" s="32">
        <v>200</v>
      </c>
      <c r="M22" s="34">
        <f>17*650</f>
        <v>11050</v>
      </c>
      <c r="N22" s="34">
        <v>3900</v>
      </c>
      <c r="O22" s="32">
        <f t="shared" si="7"/>
        <v>34000</v>
      </c>
    </row>
    <row r="23" spans="1:15">
      <c r="A23" s="63">
        <v>43631</v>
      </c>
      <c r="B23" s="44">
        <f>D16</f>
        <v>111350</v>
      </c>
      <c r="D23" s="31" t="s">
        <v>21</v>
      </c>
      <c r="E23" s="32">
        <v>2</v>
      </c>
      <c r="F23" s="32">
        <f t="shared" si="4"/>
        <v>1300</v>
      </c>
      <c r="G23" s="32">
        <v>0</v>
      </c>
      <c r="H23" s="32">
        <f t="shared" si="5"/>
        <v>0</v>
      </c>
      <c r="I23" s="33">
        <v>1</v>
      </c>
      <c r="J23" s="34">
        <f t="shared" si="6"/>
        <v>1950</v>
      </c>
      <c r="K23" s="32">
        <v>0</v>
      </c>
      <c r="L23" s="32">
        <v>0</v>
      </c>
      <c r="M23" s="34">
        <f>1*650</f>
        <v>650</v>
      </c>
      <c r="N23" s="34">
        <v>100</v>
      </c>
      <c r="O23" s="32">
        <f t="shared" si="7"/>
        <v>4000</v>
      </c>
    </row>
    <row r="24" spans="1:15">
      <c r="A24" s="2"/>
      <c r="B24" s="44">
        <f>E16</f>
        <v>268300</v>
      </c>
      <c r="D24" s="31" t="s">
        <v>22</v>
      </c>
      <c r="E24" s="32">
        <v>5</v>
      </c>
      <c r="F24" s="32">
        <f t="shared" si="4"/>
        <v>3250</v>
      </c>
      <c r="G24" s="32">
        <v>1</v>
      </c>
      <c r="H24" s="32">
        <f t="shared" si="5"/>
        <v>3250</v>
      </c>
      <c r="I24" s="33">
        <v>1</v>
      </c>
      <c r="J24" s="34">
        <f t="shared" si="6"/>
        <v>1950</v>
      </c>
      <c r="K24" s="32">
        <f t="shared" si="8"/>
        <v>1300</v>
      </c>
      <c r="L24" s="32">
        <v>300</v>
      </c>
      <c r="M24" s="34">
        <f>2*650</f>
        <v>1300</v>
      </c>
      <c r="N24" s="34">
        <v>300</v>
      </c>
      <c r="O24" s="32">
        <f t="shared" si="7"/>
        <v>11650</v>
      </c>
    </row>
    <row r="25" spans="1:15">
      <c r="D25" s="31" t="s">
        <v>23</v>
      </c>
      <c r="E25" s="32">
        <v>5</v>
      </c>
      <c r="F25" s="32">
        <f t="shared" si="4"/>
        <v>3250</v>
      </c>
      <c r="G25" s="32">
        <v>2</v>
      </c>
      <c r="H25" s="32">
        <f t="shared" si="5"/>
        <v>6500</v>
      </c>
      <c r="I25" s="33">
        <v>1</v>
      </c>
      <c r="J25" s="34">
        <f t="shared" si="6"/>
        <v>1950</v>
      </c>
      <c r="K25" s="32">
        <f>3*650</f>
        <v>1950</v>
      </c>
      <c r="L25" s="34">
        <v>400</v>
      </c>
      <c r="M25" s="34">
        <f>2*650</f>
        <v>1300</v>
      </c>
      <c r="N25" s="34">
        <v>300</v>
      </c>
      <c r="O25" s="32">
        <f t="shared" si="7"/>
        <v>15650</v>
      </c>
    </row>
    <row r="26" spans="1:15">
      <c r="D26" s="31" t="s">
        <v>93</v>
      </c>
      <c r="E26" s="32">
        <v>5</v>
      </c>
      <c r="F26" s="32">
        <f t="shared" si="4"/>
        <v>3250</v>
      </c>
      <c r="G26" s="32">
        <v>5</v>
      </c>
      <c r="H26" s="32">
        <f t="shared" si="5"/>
        <v>16250</v>
      </c>
      <c r="I26" s="33">
        <v>3</v>
      </c>
      <c r="J26" s="34">
        <f t="shared" si="6"/>
        <v>5850</v>
      </c>
      <c r="K26" s="32">
        <f>7*650</f>
        <v>4550</v>
      </c>
      <c r="L26" s="34">
        <v>1200</v>
      </c>
      <c r="M26" s="34">
        <f>7*650</f>
        <v>4550</v>
      </c>
      <c r="N26" s="34">
        <v>1500</v>
      </c>
      <c r="O26" s="32">
        <f t="shared" si="7"/>
        <v>37150</v>
      </c>
    </row>
    <row r="27" spans="1:15" ht="46.8">
      <c r="A27" s="45" t="s">
        <v>94</v>
      </c>
      <c r="D27" s="31" t="s">
        <v>25</v>
      </c>
      <c r="E27" s="32">
        <v>5</v>
      </c>
      <c r="F27" s="32">
        <f t="shared" si="4"/>
        <v>3250</v>
      </c>
      <c r="G27" s="32">
        <v>2</v>
      </c>
      <c r="H27" s="32">
        <f t="shared" si="5"/>
        <v>6500</v>
      </c>
      <c r="I27" s="33">
        <v>1</v>
      </c>
      <c r="J27" s="34">
        <f t="shared" si="6"/>
        <v>1950</v>
      </c>
      <c r="K27" s="32">
        <f>2*650</f>
        <v>1300</v>
      </c>
      <c r="L27" s="32">
        <v>250</v>
      </c>
      <c r="M27" s="34">
        <f>1*650</f>
        <v>650</v>
      </c>
      <c r="N27" s="34">
        <v>100</v>
      </c>
      <c r="O27" s="32">
        <f t="shared" si="7"/>
        <v>14000</v>
      </c>
    </row>
    <row r="28" spans="1:15">
      <c r="D28" s="31" t="s">
        <v>26</v>
      </c>
      <c r="E28" s="32">
        <v>5</v>
      </c>
      <c r="F28" s="32">
        <f t="shared" si="4"/>
        <v>3250</v>
      </c>
      <c r="G28" s="32">
        <v>2</v>
      </c>
      <c r="H28" s="32">
        <f t="shared" si="5"/>
        <v>6500</v>
      </c>
      <c r="I28" s="33">
        <v>1</v>
      </c>
      <c r="J28" s="34">
        <f t="shared" si="6"/>
        <v>1950</v>
      </c>
      <c r="K28" s="32">
        <f>3*650</f>
        <v>1950</v>
      </c>
      <c r="L28" s="32">
        <v>200</v>
      </c>
      <c r="M28" s="34">
        <f>4*650</f>
        <v>2600</v>
      </c>
      <c r="N28" s="34">
        <v>900</v>
      </c>
      <c r="O28" s="32">
        <f t="shared" si="7"/>
        <v>17350</v>
      </c>
    </row>
    <row r="29" spans="1:15">
      <c r="D29" s="31" t="s">
        <v>27</v>
      </c>
      <c r="E29" s="32">
        <v>5</v>
      </c>
      <c r="F29" s="32">
        <f t="shared" si="4"/>
        <v>3250</v>
      </c>
      <c r="G29" s="32">
        <v>1</v>
      </c>
      <c r="H29" s="32">
        <f t="shared" si="5"/>
        <v>3250</v>
      </c>
      <c r="I29" s="33">
        <v>1</v>
      </c>
      <c r="J29" s="34">
        <f t="shared" si="6"/>
        <v>1950</v>
      </c>
      <c r="K29" s="32">
        <f t="shared" ref="K29:K30" si="9">3*650</f>
        <v>1950</v>
      </c>
      <c r="L29" s="32">
        <v>300</v>
      </c>
      <c r="M29" s="34">
        <f>2*650</f>
        <v>1300</v>
      </c>
      <c r="N29" s="34">
        <v>300</v>
      </c>
      <c r="O29" s="32">
        <f t="shared" si="7"/>
        <v>12300</v>
      </c>
    </row>
    <row r="30" spans="1:15">
      <c r="D30" s="31" t="s">
        <v>28</v>
      </c>
      <c r="E30" s="32">
        <v>5</v>
      </c>
      <c r="F30" s="32">
        <f t="shared" si="4"/>
        <v>3250</v>
      </c>
      <c r="G30" s="32">
        <v>2</v>
      </c>
      <c r="H30" s="32">
        <f t="shared" si="5"/>
        <v>6500</v>
      </c>
      <c r="I30" s="33">
        <v>2</v>
      </c>
      <c r="J30" s="34">
        <f t="shared" si="6"/>
        <v>3900</v>
      </c>
      <c r="K30" s="32">
        <f t="shared" si="9"/>
        <v>1950</v>
      </c>
      <c r="L30" s="32">
        <v>200</v>
      </c>
      <c r="M30" s="34">
        <f>4*650</f>
        <v>2600</v>
      </c>
      <c r="N30" s="34">
        <v>900</v>
      </c>
      <c r="O30" s="32">
        <f t="shared" si="7"/>
        <v>19300</v>
      </c>
    </row>
    <row r="31" spans="1:15">
      <c r="D31" s="31" t="s">
        <v>29</v>
      </c>
      <c r="E31" s="32">
        <v>5</v>
      </c>
      <c r="F31" s="32">
        <f t="shared" si="4"/>
        <v>3250</v>
      </c>
      <c r="G31" s="32">
        <v>2</v>
      </c>
      <c r="H31" s="32">
        <f t="shared" si="5"/>
        <v>6500</v>
      </c>
      <c r="I31" s="33">
        <v>1</v>
      </c>
      <c r="J31" s="34">
        <f t="shared" si="6"/>
        <v>1950</v>
      </c>
      <c r="K31" s="32">
        <f>2*650</f>
        <v>1300</v>
      </c>
      <c r="L31" s="32">
        <v>100</v>
      </c>
      <c r="M31" s="34">
        <f>1*650</f>
        <v>650</v>
      </c>
      <c r="N31" s="34">
        <v>100</v>
      </c>
      <c r="O31" s="32">
        <f t="shared" si="7"/>
        <v>13850</v>
      </c>
    </row>
    <row r="32" spans="1:15">
      <c r="D32" s="31" t="s">
        <v>30</v>
      </c>
      <c r="E32" s="32">
        <v>5</v>
      </c>
      <c r="F32" s="32">
        <f t="shared" si="4"/>
        <v>3250</v>
      </c>
      <c r="G32" s="32">
        <v>6</v>
      </c>
      <c r="H32" s="32">
        <f t="shared" si="5"/>
        <v>19500</v>
      </c>
      <c r="I32" s="33">
        <v>3</v>
      </c>
      <c r="J32" s="34">
        <f t="shared" si="6"/>
        <v>5850</v>
      </c>
      <c r="K32" s="32">
        <f>8*650</f>
        <v>5200</v>
      </c>
      <c r="L32" s="32">
        <v>900</v>
      </c>
      <c r="M32" s="34">
        <f>3*650</f>
        <v>1950</v>
      </c>
      <c r="N32" s="34">
        <v>400</v>
      </c>
      <c r="O32" s="32">
        <f t="shared" si="7"/>
        <v>37050</v>
      </c>
    </row>
    <row r="33" spans="4:15">
      <c r="D33" s="31"/>
      <c r="E33" s="32"/>
      <c r="F33" s="32"/>
      <c r="G33" s="32"/>
      <c r="H33" s="32"/>
      <c r="I33" s="33"/>
      <c r="J33" s="34"/>
      <c r="K33" s="32"/>
      <c r="L33" s="32"/>
      <c r="M33" s="34"/>
      <c r="N33" s="34"/>
      <c r="O33" s="35"/>
    </row>
    <row r="34" spans="4:15">
      <c r="D34" s="31"/>
      <c r="E34" s="32">
        <f>SUM(E19:E32)</f>
        <v>67</v>
      </c>
      <c r="F34" s="32">
        <f t="shared" ref="F34" si="10">SUM(F19:F32)</f>
        <v>43550</v>
      </c>
      <c r="G34" s="32">
        <f>SUM(G19:G32)</f>
        <v>30</v>
      </c>
      <c r="H34" s="32">
        <f>SUM(H19:H33)</f>
        <v>97500</v>
      </c>
      <c r="I34" s="33">
        <f t="shared" ref="I34:O34" si="11">SUM(I19:I32)</f>
        <v>23</v>
      </c>
      <c r="J34" s="34">
        <f t="shared" si="11"/>
        <v>45500</v>
      </c>
      <c r="K34" s="32">
        <f t="shared" si="11"/>
        <v>26000</v>
      </c>
      <c r="L34" s="32">
        <f t="shared" si="11"/>
        <v>4750</v>
      </c>
      <c r="M34" s="34">
        <f t="shared" si="11"/>
        <v>39000</v>
      </c>
      <c r="N34" s="34">
        <f>SUM(N19:N32)</f>
        <v>12000</v>
      </c>
      <c r="O34" s="32">
        <f t="shared" si="11"/>
        <v>268300</v>
      </c>
    </row>
    <row r="35" spans="4:15">
      <c r="D35" s="2"/>
      <c r="E35" s="3"/>
      <c r="F35" s="3"/>
      <c r="G35" s="3"/>
      <c r="H35" s="3"/>
      <c r="I35" s="3"/>
      <c r="J35" s="3"/>
      <c r="K35" s="36"/>
      <c r="L35" s="37"/>
      <c r="M35" s="37"/>
      <c r="O35" s="20"/>
    </row>
    <row r="36" spans="4:15">
      <c r="D36" s="2"/>
      <c r="E36" s="2"/>
      <c r="F36" s="2"/>
      <c r="G36" s="38"/>
      <c r="H36" s="2"/>
      <c r="I36" s="38"/>
      <c r="J36" s="3"/>
      <c r="K36" s="39"/>
      <c r="L36" s="40"/>
      <c r="M36" s="38"/>
      <c r="O36" s="20" t="s">
        <v>95</v>
      </c>
    </row>
    <row r="37" spans="4:15">
      <c r="D37" s="37"/>
      <c r="E37" s="37"/>
      <c r="F37" s="41"/>
      <c r="G37" s="37"/>
      <c r="H37" s="37"/>
      <c r="I37" s="37"/>
      <c r="J37" s="37"/>
      <c r="K37" s="42"/>
      <c r="M37" s="37"/>
      <c r="O37" s="20">
        <v>268300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"/>
  <sheetViews>
    <sheetView tabSelected="1" workbookViewId="0">
      <selection activeCell="E6" sqref="E6"/>
    </sheetView>
  </sheetViews>
  <sheetFormatPr defaultColWidth="11" defaultRowHeight="15.6"/>
  <cols>
    <col min="1" max="1" width="35" customWidth="1"/>
    <col min="2" max="2" width="18.59765625" customWidth="1"/>
    <col min="5" max="5" width="16" customWidth="1"/>
    <col min="8" max="8" width="14.09765625" customWidth="1"/>
    <col min="10" max="10" width="15.5" customWidth="1"/>
  </cols>
  <sheetData>
    <row r="1" spans="1:8">
      <c r="A1" s="4" t="s">
        <v>96</v>
      </c>
      <c r="B1" s="9" t="s">
        <v>13</v>
      </c>
      <c r="C1" s="9" t="s">
        <v>14</v>
      </c>
      <c r="D1" s="64" t="s">
        <v>15</v>
      </c>
      <c r="E1" s="9" t="s">
        <v>74</v>
      </c>
      <c r="G1" s="9" t="s">
        <v>74</v>
      </c>
    </row>
    <row r="2" spans="1:8">
      <c r="A2" t="s">
        <v>17</v>
      </c>
      <c r="B2">
        <v>13000</v>
      </c>
      <c r="C2">
        <v>4875</v>
      </c>
      <c r="D2" s="5">
        <v>10794</v>
      </c>
      <c r="E2" s="9">
        <f>SUM(B2:D2)</f>
        <v>28669</v>
      </c>
      <c r="G2">
        <f t="shared" ref="G2:G15" si="0">O20</f>
        <v>28669</v>
      </c>
    </row>
    <row r="3" spans="1:8">
      <c r="A3" t="s">
        <v>18</v>
      </c>
      <c r="B3">
        <v>13000</v>
      </c>
      <c r="C3">
        <v>0</v>
      </c>
      <c r="D3" s="5">
        <v>14041</v>
      </c>
      <c r="E3" s="9">
        <f t="shared" ref="E3:E15" si="1">SUM(B3:D3)</f>
        <v>27041</v>
      </c>
      <c r="G3">
        <f t="shared" si="0"/>
        <v>27041</v>
      </c>
    </row>
    <row r="4" spans="1:8">
      <c r="A4" t="s">
        <v>97</v>
      </c>
      <c r="B4">
        <v>13000</v>
      </c>
      <c r="C4">
        <v>26295</v>
      </c>
      <c r="D4" s="5">
        <v>3899</v>
      </c>
      <c r="E4" s="9">
        <f t="shared" si="1"/>
        <v>43194</v>
      </c>
      <c r="G4">
        <f t="shared" si="0"/>
        <v>43194</v>
      </c>
    </row>
    <row r="5" spans="1:8">
      <c r="A5" t="s">
        <v>20</v>
      </c>
      <c r="B5">
        <v>13000</v>
      </c>
      <c r="C5">
        <v>0</v>
      </c>
      <c r="D5" s="5">
        <v>60186</v>
      </c>
      <c r="E5" s="9">
        <f t="shared" si="1"/>
        <v>73186</v>
      </c>
      <c r="G5">
        <f t="shared" si="0"/>
        <v>73186</v>
      </c>
    </row>
    <row r="6" spans="1:8">
      <c r="A6" t="s">
        <v>21</v>
      </c>
      <c r="B6">
        <v>13000</v>
      </c>
      <c r="C6">
        <v>0</v>
      </c>
      <c r="D6" s="5">
        <v>21609</v>
      </c>
      <c r="E6" s="9">
        <f t="shared" si="1"/>
        <v>34609</v>
      </c>
      <c r="G6">
        <f t="shared" si="0"/>
        <v>34609</v>
      </c>
    </row>
    <row r="7" spans="1:8">
      <c r="A7" t="s">
        <v>22</v>
      </c>
      <c r="B7">
        <v>13000</v>
      </c>
      <c r="C7">
        <v>0</v>
      </c>
      <c r="D7" s="5">
        <v>20303</v>
      </c>
      <c r="E7" s="9">
        <f t="shared" si="1"/>
        <v>33303</v>
      </c>
      <c r="G7">
        <f t="shared" si="0"/>
        <v>33303</v>
      </c>
    </row>
    <row r="8" spans="1:8">
      <c r="A8" t="s">
        <v>23</v>
      </c>
      <c r="B8">
        <v>13000</v>
      </c>
      <c r="C8">
        <v>0</v>
      </c>
      <c r="D8" s="5">
        <v>51695</v>
      </c>
      <c r="E8" s="9">
        <f t="shared" si="1"/>
        <v>64695</v>
      </c>
      <c r="G8">
        <f t="shared" si="0"/>
        <v>64695</v>
      </c>
    </row>
    <row r="9" spans="1:8">
      <c r="A9" t="s">
        <v>24</v>
      </c>
      <c r="B9">
        <v>13000</v>
      </c>
      <c r="C9">
        <v>0</v>
      </c>
      <c r="D9" s="5">
        <v>47933</v>
      </c>
      <c r="E9" s="9">
        <f t="shared" si="1"/>
        <v>60933</v>
      </c>
      <c r="G9">
        <f t="shared" si="0"/>
        <v>60933</v>
      </c>
    </row>
    <row r="10" spans="1:8">
      <c r="A10" t="s">
        <v>25</v>
      </c>
      <c r="B10">
        <v>13000</v>
      </c>
      <c r="C10">
        <v>0</v>
      </c>
      <c r="D10" s="5">
        <v>14458</v>
      </c>
      <c r="E10" s="9">
        <f t="shared" si="1"/>
        <v>27458</v>
      </c>
      <c r="G10">
        <f t="shared" si="0"/>
        <v>27458</v>
      </c>
    </row>
    <row r="11" spans="1:8">
      <c r="A11" t="s">
        <v>26</v>
      </c>
      <c r="B11">
        <v>13000</v>
      </c>
      <c r="C11">
        <v>0</v>
      </c>
      <c r="D11" s="5">
        <v>17599</v>
      </c>
      <c r="E11" s="9">
        <f t="shared" si="1"/>
        <v>30599</v>
      </c>
      <c r="G11">
        <f t="shared" si="0"/>
        <v>30599</v>
      </c>
    </row>
    <row r="12" spans="1:8">
      <c r="A12" t="s">
        <v>27</v>
      </c>
      <c r="B12">
        <v>13000</v>
      </c>
      <c r="C12">
        <v>0</v>
      </c>
      <c r="D12" s="5">
        <v>12171</v>
      </c>
      <c r="E12" s="9">
        <f t="shared" si="1"/>
        <v>25171</v>
      </c>
      <c r="G12">
        <f t="shared" si="0"/>
        <v>25171</v>
      </c>
    </row>
    <row r="13" spans="1:8">
      <c r="A13" t="s">
        <v>28</v>
      </c>
      <c r="B13">
        <v>13000</v>
      </c>
      <c r="C13">
        <v>0</v>
      </c>
      <c r="D13" s="5">
        <v>44403</v>
      </c>
      <c r="E13" s="9">
        <f t="shared" si="1"/>
        <v>57403</v>
      </c>
      <c r="G13">
        <f t="shared" si="0"/>
        <v>57403</v>
      </c>
    </row>
    <row r="14" spans="1:8">
      <c r="A14" t="s">
        <v>29</v>
      </c>
      <c r="B14">
        <v>13000</v>
      </c>
      <c r="C14">
        <v>0</v>
      </c>
      <c r="D14" s="5">
        <v>10162</v>
      </c>
      <c r="E14" s="9">
        <f t="shared" si="1"/>
        <v>23162</v>
      </c>
      <c r="G14">
        <f t="shared" si="0"/>
        <v>23162</v>
      </c>
    </row>
    <row r="15" spans="1:8">
      <c r="A15" t="s">
        <v>30</v>
      </c>
      <c r="B15">
        <v>13000</v>
      </c>
      <c r="C15">
        <v>0</v>
      </c>
      <c r="D15" s="5">
        <v>55248</v>
      </c>
      <c r="E15" s="9">
        <f t="shared" si="1"/>
        <v>68248</v>
      </c>
      <c r="G15">
        <f t="shared" si="0"/>
        <v>68248</v>
      </c>
    </row>
    <row r="16" spans="1:8">
      <c r="D16" s="9"/>
      <c r="G16" s="1">
        <f>SUM(G2:G15)</f>
        <v>597671</v>
      </c>
      <c r="H16" s="1"/>
    </row>
    <row r="18" spans="1:15" ht="30.6">
      <c r="A18" s="6" t="s">
        <v>98</v>
      </c>
      <c r="B18" s="50" t="s">
        <v>99</v>
      </c>
      <c r="C18" s="48">
        <v>43524</v>
      </c>
    </row>
    <row r="19" spans="1:15" ht="46.8">
      <c r="A19" s="6" t="s">
        <v>100</v>
      </c>
      <c r="B19" s="50" t="s">
        <v>101</v>
      </c>
      <c r="C19" s="48">
        <v>43631</v>
      </c>
      <c r="F19" s="49" t="s">
        <v>102</v>
      </c>
      <c r="G19" s="45" t="s">
        <v>103</v>
      </c>
      <c r="H19" s="49" t="s">
        <v>104</v>
      </c>
      <c r="I19" s="45" t="s">
        <v>103</v>
      </c>
      <c r="J19" s="49" t="s">
        <v>105</v>
      </c>
      <c r="K19" s="49" t="s">
        <v>106</v>
      </c>
      <c r="L19" s="45" t="s">
        <v>103</v>
      </c>
      <c r="M19" s="105" t="s">
        <v>107</v>
      </c>
      <c r="N19" s="106" t="s">
        <v>108</v>
      </c>
      <c r="O19" s="45" t="s">
        <v>74</v>
      </c>
    </row>
    <row r="20" spans="1:15" ht="30.6">
      <c r="A20" s="6" t="s">
        <v>109</v>
      </c>
      <c r="B20" s="50" t="s">
        <v>110</v>
      </c>
      <c r="C20" s="48" t="s">
        <v>111</v>
      </c>
      <c r="E20" t="s">
        <v>17</v>
      </c>
      <c r="F20">
        <v>10</v>
      </c>
      <c r="G20">
        <f>F20*650</f>
        <v>6500</v>
      </c>
      <c r="H20">
        <v>10</v>
      </c>
      <c r="I20">
        <f>10*650</f>
        <v>6500</v>
      </c>
      <c r="J20">
        <v>3</v>
      </c>
      <c r="K20">
        <f>5*J20</f>
        <v>15</v>
      </c>
      <c r="L20">
        <f>K20*650</f>
        <v>9750</v>
      </c>
      <c r="M20" s="108">
        <v>3219</v>
      </c>
      <c r="N20" s="107">
        <v>2700</v>
      </c>
      <c r="O20" s="104">
        <f>G20+I20+L20+N20+M20</f>
        <v>28669</v>
      </c>
    </row>
    <row r="21" spans="1:15">
      <c r="A21" s="1" t="s">
        <v>112</v>
      </c>
      <c r="B21" s="1" t="s">
        <v>113</v>
      </c>
      <c r="E21" t="s">
        <v>18</v>
      </c>
      <c r="F21">
        <v>10</v>
      </c>
      <c r="G21">
        <f t="shared" ref="G21:G33" si="2">F21*650</f>
        <v>6500</v>
      </c>
      <c r="H21">
        <v>10</v>
      </c>
      <c r="I21">
        <f t="shared" ref="I21:I33" si="3">10*650</f>
        <v>6500</v>
      </c>
      <c r="J21">
        <v>3</v>
      </c>
      <c r="K21">
        <f t="shared" ref="K21:K33" si="4">5*J21</f>
        <v>15</v>
      </c>
      <c r="L21">
        <f t="shared" ref="L21:L33" si="5">K21*650</f>
        <v>9750</v>
      </c>
      <c r="M21" s="108">
        <v>1771</v>
      </c>
      <c r="N21" s="107">
        <v>2520</v>
      </c>
      <c r="O21">
        <f t="shared" ref="O21:O33" si="6">G21+I21+L21+N21+M21</f>
        <v>27041</v>
      </c>
    </row>
    <row r="22" spans="1:15">
      <c r="A22" t="s">
        <v>114</v>
      </c>
      <c r="B22">
        <v>140</v>
      </c>
      <c r="C22">
        <f>B22*650</f>
        <v>91000</v>
      </c>
      <c r="E22" t="s">
        <v>45</v>
      </c>
      <c r="F22">
        <v>10</v>
      </c>
      <c r="G22">
        <f t="shared" si="2"/>
        <v>6500</v>
      </c>
      <c r="H22">
        <v>10</v>
      </c>
      <c r="I22">
        <f t="shared" si="3"/>
        <v>6500</v>
      </c>
      <c r="J22">
        <v>5</v>
      </c>
      <c r="K22">
        <f t="shared" si="4"/>
        <v>25</v>
      </c>
      <c r="L22">
        <f t="shared" si="5"/>
        <v>16250</v>
      </c>
      <c r="M22" s="108">
        <v>10704</v>
      </c>
      <c r="N22" s="107">
        <v>3240</v>
      </c>
      <c r="O22">
        <f t="shared" si="6"/>
        <v>43194</v>
      </c>
    </row>
    <row r="23" spans="1:15">
      <c r="A23" t="s">
        <v>115</v>
      </c>
      <c r="B23">
        <v>140</v>
      </c>
      <c r="C23">
        <f>B23*650</f>
        <v>91000</v>
      </c>
      <c r="E23" t="s">
        <v>20</v>
      </c>
      <c r="F23">
        <v>10</v>
      </c>
      <c r="G23">
        <f t="shared" si="2"/>
        <v>6500</v>
      </c>
      <c r="H23">
        <v>10</v>
      </c>
      <c r="I23">
        <f t="shared" si="3"/>
        <v>6500</v>
      </c>
      <c r="J23">
        <v>9</v>
      </c>
      <c r="K23">
        <f t="shared" si="4"/>
        <v>45</v>
      </c>
      <c r="L23">
        <f t="shared" si="5"/>
        <v>29250</v>
      </c>
      <c r="M23" s="108">
        <v>22296</v>
      </c>
      <c r="N23" s="107">
        <v>8640</v>
      </c>
      <c r="O23">
        <f t="shared" si="6"/>
        <v>73186</v>
      </c>
    </row>
    <row r="24" spans="1:15">
      <c r="A24" t="s">
        <v>116</v>
      </c>
      <c r="B24">
        <v>375</v>
      </c>
      <c r="C24">
        <f>B24*650</f>
        <v>243750</v>
      </c>
      <c r="E24" t="s">
        <v>21</v>
      </c>
      <c r="F24">
        <v>10</v>
      </c>
      <c r="G24">
        <f t="shared" si="2"/>
        <v>6500</v>
      </c>
      <c r="H24">
        <v>10</v>
      </c>
      <c r="I24">
        <f t="shared" si="3"/>
        <v>6500</v>
      </c>
      <c r="J24">
        <v>3</v>
      </c>
      <c r="K24">
        <f t="shared" si="4"/>
        <v>15</v>
      </c>
      <c r="L24">
        <f t="shared" si="5"/>
        <v>9750</v>
      </c>
      <c r="M24" s="108">
        <v>9339</v>
      </c>
      <c r="N24" s="107">
        <v>2520</v>
      </c>
      <c r="O24">
        <f t="shared" si="6"/>
        <v>34609</v>
      </c>
    </row>
    <row r="25" spans="1:15">
      <c r="A25" t="s">
        <v>117</v>
      </c>
      <c r="C25">
        <v>150500</v>
      </c>
      <c r="E25" t="s">
        <v>22</v>
      </c>
      <c r="F25">
        <v>10</v>
      </c>
      <c r="G25">
        <f t="shared" si="2"/>
        <v>6500</v>
      </c>
      <c r="H25">
        <v>10</v>
      </c>
      <c r="I25">
        <f t="shared" si="3"/>
        <v>6500</v>
      </c>
      <c r="J25">
        <v>4</v>
      </c>
      <c r="K25">
        <f t="shared" si="4"/>
        <v>20</v>
      </c>
      <c r="L25">
        <f t="shared" si="5"/>
        <v>13000</v>
      </c>
      <c r="M25" s="108">
        <v>4963</v>
      </c>
      <c r="N25" s="107">
        <v>2340</v>
      </c>
      <c r="O25">
        <f t="shared" si="6"/>
        <v>33303</v>
      </c>
    </row>
    <row r="26" spans="1:15">
      <c r="E26" t="s">
        <v>23</v>
      </c>
      <c r="F26">
        <v>10</v>
      </c>
      <c r="G26">
        <f t="shared" si="2"/>
        <v>6500</v>
      </c>
      <c r="H26">
        <v>10</v>
      </c>
      <c r="I26">
        <f t="shared" si="3"/>
        <v>6500</v>
      </c>
      <c r="J26">
        <v>9</v>
      </c>
      <c r="K26">
        <f t="shared" si="4"/>
        <v>45</v>
      </c>
      <c r="L26">
        <f t="shared" si="5"/>
        <v>29250</v>
      </c>
      <c r="M26" s="108">
        <v>16505</v>
      </c>
      <c r="N26" s="107">
        <v>5940</v>
      </c>
      <c r="O26">
        <f t="shared" si="6"/>
        <v>64695</v>
      </c>
    </row>
    <row r="27" spans="1:15">
      <c r="C27" s="1">
        <f>SUM(C22:C26)</f>
        <v>576250</v>
      </c>
      <c r="E27" t="s">
        <v>24</v>
      </c>
      <c r="F27">
        <v>10</v>
      </c>
      <c r="G27">
        <f t="shared" si="2"/>
        <v>6500</v>
      </c>
      <c r="H27">
        <v>10</v>
      </c>
      <c r="I27">
        <f t="shared" si="3"/>
        <v>6500</v>
      </c>
      <c r="J27">
        <v>8</v>
      </c>
      <c r="K27">
        <f t="shared" si="4"/>
        <v>40</v>
      </c>
      <c r="L27">
        <f t="shared" si="5"/>
        <v>26000</v>
      </c>
      <c r="M27" s="108">
        <v>15813</v>
      </c>
      <c r="N27" s="107">
        <v>6120</v>
      </c>
      <c r="O27">
        <f t="shared" si="6"/>
        <v>60933</v>
      </c>
    </row>
    <row r="28" spans="1:15">
      <c r="E28" t="s">
        <v>25</v>
      </c>
      <c r="F28">
        <v>10</v>
      </c>
      <c r="G28">
        <f t="shared" si="2"/>
        <v>6500</v>
      </c>
      <c r="H28">
        <v>10</v>
      </c>
      <c r="I28">
        <f t="shared" si="3"/>
        <v>6500</v>
      </c>
      <c r="J28">
        <v>3</v>
      </c>
      <c r="K28">
        <f t="shared" si="4"/>
        <v>15</v>
      </c>
      <c r="L28">
        <f t="shared" si="5"/>
        <v>9750</v>
      </c>
      <c r="M28" s="108">
        <v>2008</v>
      </c>
      <c r="N28" s="107">
        <v>2700</v>
      </c>
      <c r="O28">
        <f t="shared" si="6"/>
        <v>27458</v>
      </c>
    </row>
    <row r="29" spans="1:15">
      <c r="E29" t="s">
        <v>26</v>
      </c>
      <c r="F29">
        <v>10</v>
      </c>
      <c r="G29">
        <f t="shared" si="2"/>
        <v>6500</v>
      </c>
      <c r="H29">
        <v>10</v>
      </c>
      <c r="I29">
        <f t="shared" si="3"/>
        <v>6500</v>
      </c>
      <c r="J29">
        <v>3</v>
      </c>
      <c r="K29">
        <f t="shared" si="4"/>
        <v>15</v>
      </c>
      <c r="L29">
        <f t="shared" si="5"/>
        <v>9750</v>
      </c>
      <c r="M29" s="108">
        <v>5149</v>
      </c>
      <c r="N29" s="107">
        <v>2700</v>
      </c>
      <c r="O29">
        <f t="shared" si="6"/>
        <v>30599</v>
      </c>
    </row>
    <row r="30" spans="1:15">
      <c r="E30" t="s">
        <v>27</v>
      </c>
      <c r="F30">
        <v>10</v>
      </c>
      <c r="G30">
        <f t="shared" si="2"/>
        <v>6500</v>
      </c>
      <c r="H30">
        <v>10</v>
      </c>
      <c r="I30">
        <f t="shared" si="3"/>
        <v>6500</v>
      </c>
      <c r="J30">
        <v>2</v>
      </c>
      <c r="K30">
        <f t="shared" si="4"/>
        <v>10</v>
      </c>
      <c r="L30">
        <f t="shared" si="5"/>
        <v>6500</v>
      </c>
      <c r="M30" s="108">
        <v>4411</v>
      </c>
      <c r="N30" s="107">
        <v>1260</v>
      </c>
      <c r="O30">
        <f t="shared" si="6"/>
        <v>25171</v>
      </c>
    </row>
    <row r="31" spans="1:15">
      <c r="E31" t="s">
        <v>28</v>
      </c>
      <c r="F31">
        <v>10</v>
      </c>
      <c r="G31">
        <f t="shared" si="2"/>
        <v>6500</v>
      </c>
      <c r="H31">
        <v>10</v>
      </c>
      <c r="I31">
        <f t="shared" si="3"/>
        <v>6500</v>
      </c>
      <c r="J31">
        <v>9</v>
      </c>
      <c r="K31">
        <f t="shared" si="4"/>
        <v>45</v>
      </c>
      <c r="L31">
        <f t="shared" si="5"/>
        <v>29250</v>
      </c>
      <c r="M31" s="108">
        <v>11733</v>
      </c>
      <c r="N31" s="107">
        <v>3420</v>
      </c>
      <c r="O31">
        <f t="shared" si="6"/>
        <v>57403</v>
      </c>
    </row>
    <row r="32" spans="1:15">
      <c r="E32" t="s">
        <v>29</v>
      </c>
      <c r="F32">
        <v>10</v>
      </c>
      <c r="G32">
        <f t="shared" si="2"/>
        <v>6500</v>
      </c>
      <c r="H32">
        <v>10</v>
      </c>
      <c r="I32">
        <f t="shared" si="3"/>
        <v>6500</v>
      </c>
      <c r="J32">
        <v>1</v>
      </c>
      <c r="K32">
        <f t="shared" si="4"/>
        <v>5</v>
      </c>
      <c r="L32">
        <f t="shared" si="5"/>
        <v>3250</v>
      </c>
      <c r="M32" s="108">
        <v>5112</v>
      </c>
      <c r="N32" s="107">
        <v>1800</v>
      </c>
      <c r="O32">
        <f t="shared" si="6"/>
        <v>23162</v>
      </c>
    </row>
    <row r="33" spans="5:15">
      <c r="E33" t="s">
        <v>30</v>
      </c>
      <c r="F33">
        <v>10</v>
      </c>
      <c r="G33">
        <f t="shared" si="2"/>
        <v>6500</v>
      </c>
      <c r="H33">
        <v>10</v>
      </c>
      <c r="I33">
        <f t="shared" si="3"/>
        <v>6500</v>
      </c>
      <c r="J33">
        <v>9</v>
      </c>
      <c r="K33">
        <f t="shared" si="4"/>
        <v>45</v>
      </c>
      <c r="L33">
        <f t="shared" si="5"/>
        <v>29250</v>
      </c>
      <c r="M33" s="108">
        <v>19698</v>
      </c>
      <c r="N33" s="107">
        <v>6300</v>
      </c>
      <c r="O33">
        <f t="shared" si="6"/>
        <v>68248</v>
      </c>
    </row>
    <row r="34" spans="5:15">
      <c r="F34" s="1">
        <f t="shared" ref="F34:L34" si="7">SUM(F20:F33)</f>
        <v>140</v>
      </c>
      <c r="G34" s="1">
        <f t="shared" si="7"/>
        <v>91000</v>
      </c>
      <c r="H34" s="1">
        <f t="shared" si="7"/>
        <v>140</v>
      </c>
      <c r="I34" s="1">
        <f t="shared" si="7"/>
        <v>91000</v>
      </c>
      <c r="J34" s="1">
        <f t="shared" si="7"/>
        <v>71</v>
      </c>
      <c r="K34" s="1">
        <f t="shared" si="7"/>
        <v>355</v>
      </c>
      <c r="L34" s="1">
        <f t="shared" si="7"/>
        <v>230750</v>
      </c>
      <c r="M34" s="109">
        <f>SUM(M20:M33)</f>
        <v>132721</v>
      </c>
      <c r="N34" s="65">
        <v>53000</v>
      </c>
      <c r="O34" s="1">
        <f>SUM(O20:O33)</f>
        <v>597671</v>
      </c>
    </row>
    <row r="36" spans="5:15">
      <c r="E36" t="s">
        <v>118</v>
      </c>
    </row>
    <row r="37" spans="5:15">
      <c r="E37" t="s">
        <v>119</v>
      </c>
    </row>
    <row r="38" spans="5:15">
      <c r="E38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topLeftCell="B2" workbookViewId="0">
      <selection activeCell="B2" sqref="B2"/>
    </sheetView>
  </sheetViews>
  <sheetFormatPr defaultColWidth="11" defaultRowHeight="15.6"/>
  <cols>
    <col min="1" max="1" width="35" customWidth="1"/>
    <col min="2" max="2" width="16.296875" customWidth="1"/>
    <col min="5" max="5" width="16" customWidth="1"/>
    <col min="8" max="8" width="9.296875" customWidth="1"/>
    <col min="10" max="10" width="10.796875" customWidth="1"/>
  </cols>
  <sheetData>
    <row r="1" spans="1:8">
      <c r="A1" s="4" t="s">
        <v>1</v>
      </c>
      <c r="B1" s="9" t="s">
        <v>121</v>
      </c>
      <c r="C1" s="9" t="s">
        <v>74</v>
      </c>
    </row>
    <row r="2" spans="1:8">
      <c r="A2" t="s">
        <v>17</v>
      </c>
      <c r="B2">
        <f>J20</f>
        <v>8000</v>
      </c>
      <c r="C2" s="9">
        <f t="shared" ref="C2:C15" si="0">SUM(B2:B2)</f>
        <v>8000</v>
      </c>
    </row>
    <row r="3" spans="1:8">
      <c r="A3" t="s">
        <v>18</v>
      </c>
      <c r="B3">
        <f t="shared" ref="B3:B15" si="1">J21</f>
        <v>8000</v>
      </c>
      <c r="C3" s="9">
        <f t="shared" si="0"/>
        <v>8000</v>
      </c>
    </row>
    <row r="4" spans="1:8">
      <c r="A4" t="s">
        <v>97</v>
      </c>
      <c r="B4">
        <f t="shared" si="1"/>
        <v>8000</v>
      </c>
      <c r="C4" s="9">
        <f t="shared" si="0"/>
        <v>8000</v>
      </c>
    </row>
    <row r="5" spans="1:8">
      <c r="A5" t="s">
        <v>20</v>
      </c>
      <c r="B5">
        <f t="shared" si="1"/>
        <v>8000</v>
      </c>
      <c r="C5" s="9">
        <f t="shared" si="0"/>
        <v>8000</v>
      </c>
    </row>
    <row r="6" spans="1:8">
      <c r="A6" t="s">
        <v>21</v>
      </c>
      <c r="B6">
        <f t="shared" si="1"/>
        <v>8000</v>
      </c>
      <c r="C6" s="9">
        <f t="shared" si="0"/>
        <v>8000</v>
      </c>
    </row>
    <row r="7" spans="1:8">
      <c r="A7" t="s">
        <v>22</v>
      </c>
      <c r="B7">
        <f t="shared" si="1"/>
        <v>8000</v>
      </c>
      <c r="C7" s="9">
        <f t="shared" si="0"/>
        <v>8000</v>
      </c>
    </row>
    <row r="8" spans="1:8">
      <c r="A8" t="s">
        <v>23</v>
      </c>
      <c r="B8">
        <f t="shared" si="1"/>
        <v>8000</v>
      </c>
      <c r="C8" s="9">
        <f t="shared" si="0"/>
        <v>8000</v>
      </c>
    </row>
    <row r="9" spans="1:8">
      <c r="A9" t="s">
        <v>24</v>
      </c>
      <c r="B9">
        <f t="shared" si="1"/>
        <v>8000</v>
      </c>
      <c r="C9" s="9">
        <f t="shared" si="0"/>
        <v>8000</v>
      </c>
    </row>
    <row r="10" spans="1:8">
      <c r="A10" t="s">
        <v>25</v>
      </c>
      <c r="B10">
        <f t="shared" si="1"/>
        <v>8000</v>
      </c>
      <c r="C10" s="9">
        <f t="shared" si="0"/>
        <v>8000</v>
      </c>
    </row>
    <row r="11" spans="1:8">
      <c r="A11" t="s">
        <v>26</v>
      </c>
      <c r="B11">
        <f>J29</f>
        <v>8000</v>
      </c>
      <c r="C11" s="9">
        <f t="shared" si="0"/>
        <v>8000</v>
      </c>
    </row>
    <row r="12" spans="1:8">
      <c r="A12" t="s">
        <v>27</v>
      </c>
      <c r="B12">
        <f t="shared" si="1"/>
        <v>8000</v>
      </c>
      <c r="C12" s="9">
        <f t="shared" si="0"/>
        <v>8000</v>
      </c>
    </row>
    <row r="13" spans="1:8">
      <c r="A13" t="s">
        <v>28</v>
      </c>
      <c r="B13">
        <f t="shared" si="1"/>
        <v>8000</v>
      </c>
      <c r="C13" s="9">
        <f t="shared" si="0"/>
        <v>8000</v>
      </c>
    </row>
    <row r="14" spans="1:8">
      <c r="A14" t="s">
        <v>29</v>
      </c>
      <c r="B14">
        <f t="shared" si="1"/>
        <v>8000</v>
      </c>
      <c r="C14" s="9">
        <f t="shared" si="0"/>
        <v>8000</v>
      </c>
    </row>
    <row r="15" spans="1:8">
      <c r="A15" t="s">
        <v>30</v>
      </c>
      <c r="B15">
        <f t="shared" si="1"/>
        <v>8000</v>
      </c>
      <c r="C15" s="9">
        <f t="shared" si="0"/>
        <v>8000</v>
      </c>
    </row>
    <row r="16" spans="1:8">
      <c r="D16" s="9"/>
      <c r="G16" s="1"/>
      <c r="H16" s="1"/>
    </row>
    <row r="18" spans="1:10" ht="30.6">
      <c r="A18" s="6" t="s">
        <v>98</v>
      </c>
      <c r="B18" s="50" t="s">
        <v>99</v>
      </c>
      <c r="C18" s="48">
        <v>43585</v>
      </c>
    </row>
    <row r="19" spans="1:10" ht="46.8">
      <c r="A19" s="24"/>
      <c r="B19" s="57"/>
      <c r="C19" s="58"/>
      <c r="F19" s="49" t="s">
        <v>104</v>
      </c>
      <c r="G19" s="45" t="s">
        <v>103</v>
      </c>
      <c r="H19" s="49" t="s">
        <v>103</v>
      </c>
      <c r="I19" s="45" t="s">
        <v>122</v>
      </c>
      <c r="J19" s="45" t="s">
        <v>74</v>
      </c>
    </row>
    <row r="20" spans="1:10">
      <c r="A20" s="24"/>
      <c r="B20" s="57"/>
      <c r="C20" s="58"/>
      <c r="E20" t="s">
        <v>17</v>
      </c>
      <c r="F20">
        <v>10</v>
      </c>
      <c r="G20">
        <f>10*650</f>
        <v>6500</v>
      </c>
      <c r="H20">
        <v>1000</v>
      </c>
      <c r="I20">
        <v>500</v>
      </c>
      <c r="J20">
        <f t="shared" ref="J20:J33" si="2">+G20++I20+H20</f>
        <v>8000</v>
      </c>
    </row>
    <row r="21" spans="1:10">
      <c r="A21" s="1"/>
      <c r="B21" s="1"/>
      <c r="E21" t="s">
        <v>18</v>
      </c>
      <c r="F21">
        <v>10</v>
      </c>
      <c r="G21">
        <f t="shared" ref="G21:G33" si="3">10*650</f>
        <v>6500</v>
      </c>
      <c r="H21">
        <v>1000</v>
      </c>
      <c r="I21">
        <v>500</v>
      </c>
      <c r="J21">
        <f t="shared" si="2"/>
        <v>8000</v>
      </c>
    </row>
    <row r="22" spans="1:10">
      <c r="E22" t="s">
        <v>45</v>
      </c>
      <c r="F22">
        <v>10</v>
      </c>
      <c r="G22">
        <f t="shared" si="3"/>
        <v>6500</v>
      </c>
      <c r="H22">
        <v>1000</v>
      </c>
      <c r="I22">
        <v>500</v>
      </c>
      <c r="J22">
        <f t="shared" si="2"/>
        <v>8000</v>
      </c>
    </row>
    <row r="23" spans="1:10">
      <c r="E23" t="s">
        <v>20</v>
      </c>
      <c r="F23">
        <v>10</v>
      </c>
      <c r="G23">
        <f t="shared" si="3"/>
        <v>6500</v>
      </c>
      <c r="H23">
        <v>1000</v>
      </c>
      <c r="I23">
        <v>500</v>
      </c>
      <c r="J23">
        <f t="shared" si="2"/>
        <v>8000</v>
      </c>
    </row>
    <row r="24" spans="1:10">
      <c r="E24" t="s">
        <v>21</v>
      </c>
      <c r="F24">
        <v>10</v>
      </c>
      <c r="G24">
        <f t="shared" si="3"/>
        <v>6500</v>
      </c>
      <c r="H24">
        <v>1000</v>
      </c>
      <c r="I24">
        <v>500</v>
      </c>
      <c r="J24">
        <f t="shared" si="2"/>
        <v>8000</v>
      </c>
    </row>
    <row r="25" spans="1:10">
      <c r="E25" t="s">
        <v>22</v>
      </c>
      <c r="F25">
        <v>10</v>
      </c>
      <c r="G25">
        <f t="shared" si="3"/>
        <v>6500</v>
      </c>
      <c r="H25">
        <v>1000</v>
      </c>
      <c r="I25">
        <v>500</v>
      </c>
      <c r="J25">
        <f t="shared" si="2"/>
        <v>8000</v>
      </c>
    </row>
    <row r="26" spans="1:10">
      <c r="E26" t="s">
        <v>23</v>
      </c>
      <c r="F26">
        <v>10</v>
      </c>
      <c r="G26">
        <f t="shared" si="3"/>
        <v>6500</v>
      </c>
      <c r="H26">
        <v>1000</v>
      </c>
      <c r="I26">
        <v>500</v>
      </c>
      <c r="J26">
        <f t="shared" si="2"/>
        <v>8000</v>
      </c>
    </row>
    <row r="27" spans="1:10">
      <c r="C27" s="1"/>
      <c r="E27" t="s">
        <v>24</v>
      </c>
      <c r="F27">
        <v>10</v>
      </c>
      <c r="G27">
        <f t="shared" si="3"/>
        <v>6500</v>
      </c>
      <c r="H27">
        <v>1000</v>
      </c>
      <c r="I27">
        <v>500</v>
      </c>
      <c r="J27">
        <f t="shared" si="2"/>
        <v>8000</v>
      </c>
    </row>
    <row r="28" spans="1:10">
      <c r="E28" t="s">
        <v>25</v>
      </c>
      <c r="F28">
        <v>10</v>
      </c>
      <c r="G28">
        <f t="shared" si="3"/>
        <v>6500</v>
      </c>
      <c r="H28">
        <v>1000</v>
      </c>
      <c r="I28">
        <v>500</v>
      </c>
      <c r="J28">
        <f t="shared" si="2"/>
        <v>8000</v>
      </c>
    </row>
    <row r="29" spans="1:10">
      <c r="E29" t="s">
        <v>26</v>
      </c>
      <c r="F29">
        <v>10</v>
      </c>
      <c r="G29">
        <f t="shared" si="3"/>
        <v>6500</v>
      </c>
      <c r="H29">
        <v>1000</v>
      </c>
      <c r="I29">
        <v>500</v>
      </c>
      <c r="J29">
        <f t="shared" si="2"/>
        <v>8000</v>
      </c>
    </row>
    <row r="30" spans="1:10">
      <c r="E30" t="s">
        <v>27</v>
      </c>
      <c r="F30">
        <v>10</v>
      </c>
      <c r="G30">
        <f t="shared" si="3"/>
        <v>6500</v>
      </c>
      <c r="H30">
        <v>1000</v>
      </c>
      <c r="I30">
        <v>500</v>
      </c>
      <c r="J30">
        <f t="shared" si="2"/>
        <v>8000</v>
      </c>
    </row>
    <row r="31" spans="1:10">
      <c r="E31" t="s">
        <v>28</v>
      </c>
      <c r="F31">
        <v>10</v>
      </c>
      <c r="G31">
        <f t="shared" si="3"/>
        <v>6500</v>
      </c>
      <c r="H31">
        <v>1000</v>
      </c>
      <c r="I31">
        <v>500</v>
      </c>
      <c r="J31">
        <f t="shared" si="2"/>
        <v>8000</v>
      </c>
    </row>
    <row r="32" spans="1:10">
      <c r="E32" t="s">
        <v>29</v>
      </c>
      <c r="F32">
        <v>10</v>
      </c>
      <c r="G32">
        <f t="shared" si="3"/>
        <v>6500</v>
      </c>
      <c r="H32">
        <v>1000</v>
      </c>
      <c r="I32">
        <v>500</v>
      </c>
      <c r="J32">
        <f t="shared" si="2"/>
        <v>8000</v>
      </c>
    </row>
    <row r="33" spans="5:10">
      <c r="E33" t="s">
        <v>30</v>
      </c>
      <c r="F33">
        <v>10</v>
      </c>
      <c r="G33">
        <f t="shared" si="3"/>
        <v>6500</v>
      </c>
      <c r="H33">
        <v>1000</v>
      </c>
      <c r="I33">
        <v>500</v>
      </c>
      <c r="J33">
        <f t="shared" si="2"/>
        <v>8000</v>
      </c>
    </row>
    <row r="34" spans="5:10">
      <c r="F34" s="1">
        <f>SUM(F20:F33)</f>
        <v>140</v>
      </c>
      <c r="G34" s="1">
        <f>SUM(G20:G33)</f>
        <v>91000</v>
      </c>
      <c r="H34" s="1">
        <f>SUM(H20:H33)</f>
        <v>14000</v>
      </c>
      <c r="I34" s="1">
        <f>SUM(I20:I33)</f>
        <v>7000</v>
      </c>
      <c r="J34" s="1">
        <f>SUM(J20:J33)</f>
        <v>112000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2"/>
  <sheetViews>
    <sheetView workbookViewId="0">
      <selection activeCell="K16" sqref="K16"/>
    </sheetView>
  </sheetViews>
  <sheetFormatPr defaultColWidth="11" defaultRowHeight="15.6"/>
  <cols>
    <col min="1" max="1" width="28" customWidth="1"/>
    <col min="2" max="2" width="19.09765625" customWidth="1"/>
    <col min="5" max="5" width="11.5" bestFit="1" customWidth="1"/>
  </cols>
  <sheetData>
    <row r="1" spans="1:15">
      <c r="A1" s="66" t="s">
        <v>2</v>
      </c>
      <c r="B1" s="64" t="s">
        <v>13</v>
      </c>
      <c r="C1" s="64" t="s">
        <v>14</v>
      </c>
      <c r="D1" s="64" t="s">
        <v>15</v>
      </c>
      <c r="E1" s="64" t="s">
        <v>16</v>
      </c>
      <c r="F1" s="64" t="s">
        <v>74</v>
      </c>
      <c r="G1" s="5"/>
      <c r="H1" s="64" t="s">
        <v>112</v>
      </c>
      <c r="I1" s="64" t="s">
        <v>123</v>
      </c>
      <c r="J1" s="64" t="s">
        <v>124</v>
      </c>
      <c r="K1" s="64" t="s">
        <v>74</v>
      </c>
      <c r="L1" s="5"/>
      <c r="M1" s="5"/>
      <c r="N1" s="5"/>
      <c r="O1" s="5"/>
    </row>
    <row r="2" spans="1:15">
      <c r="A2" s="5" t="s">
        <v>17</v>
      </c>
      <c r="B2" s="5">
        <v>10000</v>
      </c>
      <c r="C2" s="5">
        <v>45700</v>
      </c>
      <c r="D2" s="5">
        <v>64400</v>
      </c>
      <c r="E2" s="5">
        <v>5000</v>
      </c>
      <c r="F2" s="64">
        <f t="shared" ref="F2:F15" si="0">SUM(B2:E2)</f>
        <v>125100</v>
      </c>
      <c r="G2" s="5"/>
      <c r="H2" s="5">
        <f t="shared" ref="H2:H15" si="1">L20</f>
        <v>25400</v>
      </c>
      <c r="I2" s="5">
        <f t="shared" ref="I2:I15" si="2">O37</f>
        <v>49000</v>
      </c>
      <c r="J2" s="5">
        <f t="shared" ref="J2:J15" si="3">O55</f>
        <v>45480</v>
      </c>
      <c r="K2" s="5">
        <f>H2+I2+J2</f>
        <v>119880</v>
      </c>
      <c r="L2" s="5"/>
      <c r="M2" s="5"/>
      <c r="N2" s="5"/>
      <c r="O2" s="5"/>
    </row>
    <row r="3" spans="1:15">
      <c r="A3" s="5" t="s">
        <v>18</v>
      </c>
      <c r="B3" s="5">
        <v>10000</v>
      </c>
      <c r="C3" s="5">
        <v>51700</v>
      </c>
      <c r="D3" s="5">
        <v>68200</v>
      </c>
      <c r="E3" s="5">
        <v>5000</v>
      </c>
      <c r="F3" s="64">
        <f t="shared" si="0"/>
        <v>134900</v>
      </c>
      <c r="G3" s="5"/>
      <c r="H3" s="5">
        <f t="shared" si="1"/>
        <v>23400</v>
      </c>
      <c r="I3" s="5">
        <f t="shared" si="2"/>
        <v>54840</v>
      </c>
      <c r="J3" s="5">
        <f t="shared" si="3"/>
        <v>56744</v>
      </c>
      <c r="K3" s="5">
        <f t="shared" ref="K3:K15" si="4">H3+I3+J3</f>
        <v>134984</v>
      </c>
      <c r="L3" s="5"/>
      <c r="M3" s="5"/>
      <c r="N3" s="5"/>
      <c r="O3" s="5"/>
    </row>
    <row r="4" spans="1:15">
      <c r="A4" s="5" t="s">
        <v>97</v>
      </c>
      <c r="B4" s="5">
        <v>10000</v>
      </c>
      <c r="C4" s="5">
        <v>54800</v>
      </c>
      <c r="D4" s="5">
        <v>90800</v>
      </c>
      <c r="E4" s="5">
        <v>5000</v>
      </c>
      <c r="F4" s="64">
        <f t="shared" si="0"/>
        <v>160600</v>
      </c>
      <c r="G4" s="5"/>
      <c r="H4" s="5">
        <f t="shared" si="1"/>
        <v>43000</v>
      </c>
      <c r="I4" s="5">
        <f t="shared" si="2"/>
        <v>57760</v>
      </c>
      <c r="J4" s="5">
        <f t="shared" si="3"/>
        <v>59776</v>
      </c>
      <c r="K4" s="5">
        <f t="shared" si="4"/>
        <v>160536</v>
      </c>
      <c r="L4" s="5"/>
      <c r="M4" s="5"/>
      <c r="N4" s="5"/>
      <c r="O4" s="5"/>
    </row>
    <row r="5" spans="1:15">
      <c r="A5" s="5" t="s">
        <v>20</v>
      </c>
      <c r="B5" s="5">
        <v>10000</v>
      </c>
      <c r="C5" s="5">
        <v>115400</v>
      </c>
      <c r="D5" s="5">
        <v>184400</v>
      </c>
      <c r="E5" s="5">
        <v>5000</v>
      </c>
      <c r="F5" s="64">
        <f t="shared" si="0"/>
        <v>314800</v>
      </c>
      <c r="G5" s="5"/>
      <c r="H5" s="5">
        <f t="shared" si="1"/>
        <v>78200</v>
      </c>
      <c r="I5" s="5">
        <f t="shared" si="2"/>
        <v>116160</v>
      </c>
      <c r="J5" s="5">
        <f t="shared" si="3"/>
        <v>120416</v>
      </c>
      <c r="K5" s="5">
        <f t="shared" si="4"/>
        <v>314776</v>
      </c>
      <c r="L5" s="5"/>
      <c r="M5" s="5"/>
      <c r="N5" s="5"/>
      <c r="O5" s="5"/>
    </row>
    <row r="6" spans="1:15">
      <c r="A6" s="5" t="s">
        <v>21</v>
      </c>
      <c r="B6" s="5">
        <v>10000</v>
      </c>
      <c r="C6" s="5">
        <v>42600</v>
      </c>
      <c r="D6" s="5">
        <v>59500</v>
      </c>
      <c r="E6" s="5">
        <v>5000</v>
      </c>
      <c r="F6" s="64">
        <f t="shared" si="0"/>
        <v>117100</v>
      </c>
      <c r="G6" s="5"/>
      <c r="H6" s="5">
        <f t="shared" si="1"/>
        <v>23400</v>
      </c>
      <c r="I6" s="5">
        <f t="shared" si="2"/>
        <v>46080</v>
      </c>
      <c r="J6" s="5">
        <f t="shared" si="3"/>
        <v>47648</v>
      </c>
      <c r="K6" s="5">
        <f t="shared" si="4"/>
        <v>117128</v>
      </c>
      <c r="L6" s="5"/>
      <c r="M6" s="5"/>
      <c r="N6" s="5"/>
      <c r="O6" s="5"/>
    </row>
    <row r="7" spans="1:15">
      <c r="A7" s="5" t="s">
        <v>22</v>
      </c>
      <c r="B7" s="5">
        <v>10000</v>
      </c>
      <c r="C7" s="5">
        <v>39600</v>
      </c>
      <c r="D7" s="5">
        <v>58600</v>
      </c>
      <c r="E7" s="5">
        <v>5000</v>
      </c>
      <c r="F7" s="64">
        <f t="shared" si="0"/>
        <v>113200</v>
      </c>
      <c r="G7" s="5"/>
      <c r="H7" s="5">
        <f t="shared" si="1"/>
        <v>25400</v>
      </c>
      <c r="I7" s="5">
        <f t="shared" si="2"/>
        <v>43160</v>
      </c>
      <c r="J7" s="5">
        <f t="shared" si="3"/>
        <v>44616</v>
      </c>
      <c r="K7" s="5">
        <f t="shared" si="4"/>
        <v>113176</v>
      </c>
      <c r="L7" s="5"/>
      <c r="M7" s="5"/>
      <c r="N7" s="5"/>
      <c r="O7" s="5"/>
    </row>
    <row r="8" spans="1:15">
      <c r="A8" s="5" t="s">
        <v>23</v>
      </c>
      <c r="B8" s="5">
        <v>10000</v>
      </c>
      <c r="C8" s="5">
        <v>101800</v>
      </c>
      <c r="D8" s="5">
        <v>117000</v>
      </c>
      <c r="E8" s="5">
        <v>5000</v>
      </c>
      <c r="F8" s="64">
        <f t="shared" si="0"/>
        <v>233800</v>
      </c>
      <c r="G8" s="5"/>
      <c r="H8" s="5">
        <f t="shared" si="1"/>
        <v>25400</v>
      </c>
      <c r="I8" s="5">
        <f t="shared" si="2"/>
        <v>101560</v>
      </c>
      <c r="J8" s="5">
        <f t="shared" si="3"/>
        <v>106756</v>
      </c>
      <c r="K8" s="5">
        <f t="shared" si="4"/>
        <v>233716</v>
      </c>
      <c r="L8" s="5"/>
      <c r="M8" s="5"/>
      <c r="N8" s="5"/>
      <c r="O8" s="5"/>
    </row>
    <row r="9" spans="1:15">
      <c r="A9" s="5" t="s">
        <v>24</v>
      </c>
      <c r="B9" s="5">
        <v>10000</v>
      </c>
      <c r="C9" s="5">
        <v>103300</v>
      </c>
      <c r="D9" s="5">
        <v>153000</v>
      </c>
      <c r="E9" s="5">
        <v>5000</v>
      </c>
      <c r="F9" s="64">
        <f t="shared" si="0"/>
        <v>271300</v>
      </c>
      <c r="G9" s="5"/>
      <c r="H9" s="5">
        <f t="shared" si="1"/>
        <v>58600</v>
      </c>
      <c r="I9" s="5">
        <f t="shared" si="2"/>
        <v>104480</v>
      </c>
      <c r="J9" s="5">
        <f t="shared" si="3"/>
        <v>108288</v>
      </c>
      <c r="K9" s="5">
        <f t="shared" si="4"/>
        <v>271368</v>
      </c>
      <c r="L9" s="5"/>
      <c r="M9" s="5"/>
      <c r="N9" s="5"/>
      <c r="O9" s="5"/>
    </row>
    <row r="10" spans="1:15">
      <c r="A10" s="5" t="s">
        <v>25</v>
      </c>
      <c r="B10" s="5">
        <v>10000</v>
      </c>
      <c r="C10" s="5">
        <v>48700</v>
      </c>
      <c r="D10" s="5">
        <v>67300</v>
      </c>
      <c r="E10" s="5">
        <v>5000</v>
      </c>
      <c r="F10" s="64">
        <f t="shared" si="0"/>
        <v>131000</v>
      </c>
      <c r="G10" s="5"/>
      <c r="H10" s="5">
        <f t="shared" si="1"/>
        <v>25400</v>
      </c>
      <c r="I10" s="5">
        <f t="shared" si="2"/>
        <v>51920</v>
      </c>
      <c r="J10" s="5">
        <f t="shared" si="3"/>
        <v>53712</v>
      </c>
      <c r="K10" s="5">
        <f t="shared" si="4"/>
        <v>131032</v>
      </c>
      <c r="L10" s="5"/>
      <c r="M10" s="5"/>
      <c r="N10" s="5"/>
      <c r="O10" s="5"/>
    </row>
    <row r="11" spans="1:15">
      <c r="A11" s="5" t="s">
        <v>26</v>
      </c>
      <c r="B11" s="5">
        <v>10000</v>
      </c>
      <c r="C11" s="5">
        <v>45700</v>
      </c>
      <c r="D11" s="5">
        <v>64400</v>
      </c>
      <c r="E11" s="5">
        <v>5000</v>
      </c>
      <c r="F11" s="64">
        <f t="shared" si="0"/>
        <v>125100</v>
      </c>
      <c r="G11" s="5"/>
      <c r="H11" s="5">
        <f t="shared" si="1"/>
        <v>25400</v>
      </c>
      <c r="I11" s="5">
        <f t="shared" si="2"/>
        <v>49000</v>
      </c>
      <c r="J11" s="5">
        <f t="shared" si="3"/>
        <v>50680</v>
      </c>
      <c r="K11" s="5">
        <f t="shared" si="4"/>
        <v>125080</v>
      </c>
      <c r="L11" s="5"/>
      <c r="M11" s="5"/>
      <c r="N11" s="5"/>
      <c r="O11" s="5"/>
    </row>
    <row r="12" spans="1:15">
      <c r="A12" s="5" t="s">
        <v>27</v>
      </c>
      <c r="B12" s="5">
        <v>10000</v>
      </c>
      <c r="C12" s="5">
        <v>21400</v>
      </c>
      <c r="D12" s="5">
        <v>41000</v>
      </c>
      <c r="E12" s="5">
        <v>5000</v>
      </c>
      <c r="F12" s="64">
        <f t="shared" si="0"/>
        <v>77400</v>
      </c>
      <c r="G12" s="5"/>
      <c r="H12" s="5">
        <f t="shared" si="1"/>
        <v>25400</v>
      </c>
      <c r="I12" s="5">
        <f t="shared" si="2"/>
        <v>25640</v>
      </c>
      <c r="J12" s="5">
        <f t="shared" si="3"/>
        <v>26424</v>
      </c>
      <c r="K12" s="5">
        <f t="shared" si="4"/>
        <v>77464</v>
      </c>
      <c r="L12" s="5"/>
      <c r="M12" s="5"/>
      <c r="N12" s="5"/>
      <c r="O12" s="5"/>
    </row>
    <row r="13" spans="1:15">
      <c r="A13" s="5" t="s">
        <v>28</v>
      </c>
      <c r="B13" s="5">
        <v>10000</v>
      </c>
      <c r="C13" s="5">
        <v>77500</v>
      </c>
      <c r="D13" s="5">
        <v>109200</v>
      </c>
      <c r="E13" s="5">
        <v>5000</v>
      </c>
      <c r="F13" s="64">
        <f t="shared" si="0"/>
        <v>201700</v>
      </c>
      <c r="G13" s="5"/>
      <c r="H13" s="5">
        <f t="shared" si="1"/>
        <v>41000</v>
      </c>
      <c r="I13" s="5">
        <f t="shared" si="2"/>
        <v>78200</v>
      </c>
      <c r="J13" s="5">
        <f t="shared" si="3"/>
        <v>82500</v>
      </c>
      <c r="K13" s="5">
        <f t="shared" si="4"/>
        <v>201700</v>
      </c>
      <c r="L13" s="5"/>
      <c r="M13" s="5"/>
      <c r="N13" s="5"/>
      <c r="O13" s="5"/>
    </row>
    <row r="14" spans="1:15">
      <c r="A14" s="5" t="s">
        <v>29</v>
      </c>
      <c r="B14" s="5">
        <v>10000</v>
      </c>
      <c r="C14" s="5">
        <v>30500</v>
      </c>
      <c r="D14" s="5">
        <v>47800</v>
      </c>
      <c r="E14" s="5">
        <v>5000</v>
      </c>
      <c r="F14" s="64">
        <f t="shared" si="0"/>
        <v>93300</v>
      </c>
      <c r="G14" s="5"/>
      <c r="H14" s="5">
        <f t="shared" si="1"/>
        <v>23400</v>
      </c>
      <c r="I14" s="5">
        <f t="shared" si="2"/>
        <v>34400</v>
      </c>
      <c r="J14" s="5">
        <f t="shared" si="3"/>
        <v>35520</v>
      </c>
      <c r="K14" s="5">
        <f t="shared" si="4"/>
        <v>93320</v>
      </c>
      <c r="L14" s="5"/>
      <c r="M14" s="5"/>
      <c r="N14" s="5"/>
      <c r="O14" s="5"/>
    </row>
    <row r="15" spans="1:15">
      <c r="A15" s="5" t="s">
        <v>30</v>
      </c>
      <c r="B15" s="5">
        <v>10000</v>
      </c>
      <c r="C15" s="5">
        <v>107800</v>
      </c>
      <c r="D15" s="5">
        <v>154000</v>
      </c>
      <c r="E15" s="5">
        <v>5000</v>
      </c>
      <c r="F15" s="64">
        <f t="shared" si="0"/>
        <v>276800</v>
      </c>
      <c r="G15" s="5"/>
      <c r="H15" s="5">
        <f t="shared" si="1"/>
        <v>56600</v>
      </c>
      <c r="I15" s="5">
        <f t="shared" si="2"/>
        <v>107400</v>
      </c>
      <c r="J15" s="5">
        <f t="shared" si="3"/>
        <v>112820</v>
      </c>
      <c r="K15" s="5">
        <f t="shared" si="4"/>
        <v>276820</v>
      </c>
      <c r="L15" s="5"/>
      <c r="M15" s="5"/>
      <c r="N15" s="5"/>
      <c r="O15" s="5"/>
    </row>
    <row r="16" spans="1:15">
      <c r="A16" s="5"/>
      <c r="B16" s="5"/>
      <c r="C16" s="5"/>
      <c r="D16" s="64"/>
      <c r="E16" s="5"/>
      <c r="F16" s="5">
        <f>SUM(F2:F15)</f>
        <v>2376100</v>
      </c>
      <c r="G16" s="67"/>
      <c r="H16" s="5">
        <f>SUM(H2:H15)</f>
        <v>500000</v>
      </c>
      <c r="I16" s="65">
        <f>SUM(H2:H15)</f>
        <v>500000</v>
      </c>
      <c r="J16" s="65">
        <f>SUM(I2:I15)</f>
        <v>919600</v>
      </c>
      <c r="K16" s="65">
        <f>SUM(K2:K15)</f>
        <v>2370980</v>
      </c>
      <c r="L16" s="65"/>
      <c r="M16" s="5"/>
      <c r="N16" s="65"/>
      <c r="O16" s="5"/>
    </row>
    <row r="17" spans="1: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>
      <c r="A18" s="6" t="s">
        <v>98</v>
      </c>
      <c r="B18" s="7" t="s">
        <v>125</v>
      </c>
      <c r="C18" s="48">
        <v>43524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>
      <c r="A19" s="6" t="s">
        <v>100</v>
      </c>
      <c r="B19" s="7" t="s">
        <v>126</v>
      </c>
      <c r="C19" s="48">
        <v>43631</v>
      </c>
      <c r="D19" s="5"/>
      <c r="E19" s="5"/>
      <c r="F19" s="5" t="s">
        <v>127</v>
      </c>
      <c r="G19" s="64" t="s">
        <v>102</v>
      </c>
      <c r="H19" s="5" t="s">
        <v>103</v>
      </c>
      <c r="I19" s="64" t="s">
        <v>128</v>
      </c>
      <c r="J19" s="5" t="s">
        <v>103</v>
      </c>
      <c r="K19" s="5" t="s">
        <v>117</v>
      </c>
      <c r="L19" s="5" t="s">
        <v>74</v>
      </c>
      <c r="M19" s="5"/>
      <c r="N19" s="5"/>
      <c r="O19" s="5"/>
    </row>
    <row r="20" spans="1:15">
      <c r="A20" s="6" t="s">
        <v>109</v>
      </c>
      <c r="B20" s="7" t="s">
        <v>129</v>
      </c>
      <c r="C20" s="48">
        <v>43403</v>
      </c>
      <c r="D20" s="5"/>
      <c r="E20" s="5" t="s">
        <v>17</v>
      </c>
      <c r="F20" s="5">
        <v>1</v>
      </c>
      <c r="G20" s="5">
        <v>12</v>
      </c>
      <c r="H20" s="5">
        <f>G20*650</f>
        <v>7800</v>
      </c>
      <c r="I20" s="5">
        <f>F20*24</f>
        <v>24</v>
      </c>
      <c r="J20" s="5">
        <f>I20*650</f>
        <v>15600</v>
      </c>
      <c r="K20" s="5">
        <v>2000</v>
      </c>
      <c r="L20" s="5">
        <f>H20+J20+K20</f>
        <v>25400</v>
      </c>
      <c r="M20" s="5"/>
      <c r="N20" s="5"/>
      <c r="O20" s="5"/>
    </row>
    <row r="21" spans="1:15">
      <c r="A21" s="6" t="s">
        <v>130</v>
      </c>
      <c r="B21" s="7" t="s">
        <v>131</v>
      </c>
      <c r="C21" s="48">
        <v>43449</v>
      </c>
      <c r="D21" s="5"/>
      <c r="E21" s="5" t="s">
        <v>18</v>
      </c>
      <c r="F21" s="5">
        <v>1</v>
      </c>
      <c r="G21" s="5">
        <v>12</v>
      </c>
      <c r="H21" s="5">
        <f t="shared" ref="H21:H33" si="5">G21*650</f>
        <v>7800</v>
      </c>
      <c r="I21" s="5">
        <f t="shared" ref="I21:I33" si="6">F21*24</f>
        <v>24</v>
      </c>
      <c r="J21" s="5">
        <f t="shared" ref="J21:J33" si="7">I21*650</f>
        <v>15600</v>
      </c>
      <c r="K21" s="5"/>
      <c r="L21" s="5">
        <f t="shared" ref="L21:L33" si="8">H21+J21+K21</f>
        <v>23400</v>
      </c>
      <c r="M21" s="5"/>
      <c r="N21" s="5"/>
      <c r="O21" s="5"/>
    </row>
    <row r="22" spans="1:15">
      <c r="A22" s="5"/>
      <c r="B22" s="5"/>
      <c r="C22" s="5"/>
      <c r="D22" s="5"/>
      <c r="E22" s="5" t="s">
        <v>97</v>
      </c>
      <c r="F22" s="5">
        <v>2</v>
      </c>
      <c r="G22" s="5">
        <v>12</v>
      </c>
      <c r="H22" s="5">
        <f t="shared" si="5"/>
        <v>7800</v>
      </c>
      <c r="I22" s="5">
        <f t="shared" si="6"/>
        <v>48</v>
      </c>
      <c r="J22" s="5">
        <f t="shared" si="7"/>
        <v>31200</v>
      </c>
      <c r="K22" s="5">
        <v>4000</v>
      </c>
      <c r="L22" s="5">
        <f t="shared" si="8"/>
        <v>43000</v>
      </c>
      <c r="M22" s="5"/>
      <c r="N22" s="5"/>
      <c r="O22" s="5"/>
    </row>
    <row r="23" spans="1:15">
      <c r="A23" s="65" t="s">
        <v>132</v>
      </c>
      <c r="B23" s="65" t="s">
        <v>113</v>
      </c>
      <c r="C23" s="5"/>
      <c r="D23" s="5"/>
      <c r="E23" s="5" t="s">
        <v>20</v>
      </c>
      <c r="F23" s="5">
        <v>4</v>
      </c>
      <c r="G23" s="5">
        <v>12</v>
      </c>
      <c r="H23" s="5">
        <f t="shared" si="5"/>
        <v>7800</v>
      </c>
      <c r="I23" s="5">
        <f t="shared" si="6"/>
        <v>96</v>
      </c>
      <c r="J23" s="5">
        <f t="shared" si="7"/>
        <v>62400</v>
      </c>
      <c r="K23" s="5">
        <v>8000</v>
      </c>
      <c r="L23" s="5">
        <f t="shared" si="8"/>
        <v>78200</v>
      </c>
      <c r="M23" s="5"/>
      <c r="N23" s="5"/>
      <c r="O23" s="5"/>
    </row>
    <row r="24" spans="1:15">
      <c r="A24" s="5" t="s">
        <v>114</v>
      </c>
      <c r="B24" s="5">
        <v>168</v>
      </c>
      <c r="C24" s="124">
        <f>B24*650</f>
        <v>109200</v>
      </c>
      <c r="D24" s="5"/>
      <c r="E24" s="5" t="s">
        <v>21</v>
      </c>
      <c r="F24" s="5">
        <v>1</v>
      </c>
      <c r="G24" s="5">
        <v>12</v>
      </c>
      <c r="H24" s="5">
        <f t="shared" si="5"/>
        <v>7800</v>
      </c>
      <c r="I24" s="5">
        <f t="shared" si="6"/>
        <v>24</v>
      </c>
      <c r="J24" s="5">
        <f t="shared" si="7"/>
        <v>15600</v>
      </c>
      <c r="K24" s="5"/>
      <c r="L24" s="5">
        <f t="shared" si="8"/>
        <v>23400</v>
      </c>
      <c r="M24" s="5"/>
      <c r="N24" s="5"/>
      <c r="O24" s="5"/>
    </row>
    <row r="25" spans="1:15">
      <c r="A25" s="5" t="s">
        <v>128</v>
      </c>
      <c r="B25" s="5">
        <v>552</v>
      </c>
      <c r="C25" s="124">
        <f>B25*650</f>
        <v>358800</v>
      </c>
      <c r="D25" s="5"/>
      <c r="E25" s="5" t="s">
        <v>22</v>
      </c>
      <c r="F25" s="5">
        <v>1</v>
      </c>
      <c r="G25" s="5">
        <v>12</v>
      </c>
      <c r="H25" s="5">
        <f t="shared" si="5"/>
        <v>7800</v>
      </c>
      <c r="I25" s="5">
        <f t="shared" si="6"/>
        <v>24</v>
      </c>
      <c r="J25" s="5">
        <f t="shared" si="7"/>
        <v>15600</v>
      </c>
      <c r="K25" s="5">
        <v>2000</v>
      </c>
      <c r="L25" s="5">
        <f t="shared" si="8"/>
        <v>25400</v>
      </c>
      <c r="M25" s="5"/>
      <c r="N25" s="5"/>
      <c r="O25" s="5"/>
    </row>
    <row r="26" spans="1:15">
      <c r="A26" s="5" t="s">
        <v>117</v>
      </c>
      <c r="B26" s="5"/>
      <c r="C26" s="124">
        <v>32000</v>
      </c>
      <c r="D26" s="5"/>
      <c r="E26" s="5" t="s">
        <v>23</v>
      </c>
      <c r="F26" s="5">
        <v>1</v>
      </c>
      <c r="G26" s="5">
        <v>12</v>
      </c>
      <c r="H26" s="5">
        <f t="shared" si="5"/>
        <v>7800</v>
      </c>
      <c r="I26" s="5">
        <f t="shared" si="6"/>
        <v>24</v>
      </c>
      <c r="J26" s="5">
        <f t="shared" si="7"/>
        <v>15600</v>
      </c>
      <c r="K26" s="5">
        <v>2000</v>
      </c>
      <c r="L26" s="5">
        <f t="shared" si="8"/>
        <v>25400</v>
      </c>
      <c r="M26" s="5"/>
      <c r="N26" s="5"/>
      <c r="O26" s="5"/>
    </row>
    <row r="27" spans="1:15">
      <c r="A27" s="5"/>
      <c r="B27" s="5"/>
      <c r="C27" s="125">
        <f>SUM(C24:C26)</f>
        <v>500000</v>
      </c>
      <c r="D27" s="5"/>
      <c r="E27" s="5" t="s">
        <v>24</v>
      </c>
      <c r="F27" s="5">
        <v>3</v>
      </c>
      <c r="G27" s="5">
        <v>12</v>
      </c>
      <c r="H27" s="5">
        <f t="shared" si="5"/>
        <v>7800</v>
      </c>
      <c r="I27" s="5">
        <f t="shared" si="6"/>
        <v>72</v>
      </c>
      <c r="J27" s="5">
        <f t="shared" si="7"/>
        <v>46800</v>
      </c>
      <c r="K27" s="5">
        <v>4000</v>
      </c>
      <c r="L27" s="5">
        <f t="shared" si="8"/>
        <v>58600</v>
      </c>
      <c r="M27" s="5"/>
      <c r="N27" s="5"/>
      <c r="O27" s="5"/>
    </row>
    <row r="28" spans="1:15">
      <c r="A28" s="5"/>
      <c r="B28" s="5"/>
      <c r="C28" s="124"/>
      <c r="D28" s="5"/>
      <c r="E28" s="5" t="s">
        <v>25</v>
      </c>
      <c r="F28" s="5">
        <v>1</v>
      </c>
      <c r="G28" s="5">
        <v>12</v>
      </c>
      <c r="H28" s="5">
        <f t="shared" si="5"/>
        <v>7800</v>
      </c>
      <c r="I28" s="5">
        <f t="shared" si="6"/>
        <v>24</v>
      </c>
      <c r="J28" s="5">
        <f t="shared" si="7"/>
        <v>15600</v>
      </c>
      <c r="K28" s="5">
        <v>2000</v>
      </c>
      <c r="L28" s="5">
        <f t="shared" si="8"/>
        <v>25400</v>
      </c>
      <c r="M28" s="5"/>
      <c r="N28" s="5"/>
      <c r="O28" s="5"/>
    </row>
    <row r="29" spans="1:15">
      <c r="A29" s="5"/>
      <c r="B29" s="5"/>
      <c r="C29" s="124"/>
      <c r="D29" s="5"/>
      <c r="E29" s="5" t="s">
        <v>26</v>
      </c>
      <c r="F29" s="5">
        <v>1</v>
      </c>
      <c r="G29" s="5">
        <v>12</v>
      </c>
      <c r="H29" s="5">
        <f t="shared" si="5"/>
        <v>7800</v>
      </c>
      <c r="I29" s="5">
        <f t="shared" si="6"/>
        <v>24</v>
      </c>
      <c r="J29" s="5">
        <f t="shared" si="7"/>
        <v>15600</v>
      </c>
      <c r="K29" s="5">
        <v>2000</v>
      </c>
      <c r="L29" s="5">
        <f t="shared" si="8"/>
        <v>25400</v>
      </c>
      <c r="M29" s="5"/>
      <c r="N29" s="5"/>
      <c r="O29" s="5"/>
    </row>
    <row r="30" spans="1:15">
      <c r="A30" s="5"/>
      <c r="B30" s="5"/>
      <c r="C30" s="124"/>
      <c r="D30" s="5"/>
      <c r="E30" s="5" t="s">
        <v>27</v>
      </c>
      <c r="F30" s="5">
        <v>1</v>
      </c>
      <c r="G30" s="5">
        <v>12</v>
      </c>
      <c r="H30" s="5">
        <f t="shared" si="5"/>
        <v>7800</v>
      </c>
      <c r="I30" s="5">
        <f t="shared" si="6"/>
        <v>24</v>
      </c>
      <c r="J30" s="5">
        <f t="shared" si="7"/>
        <v>15600</v>
      </c>
      <c r="K30" s="5">
        <v>2000</v>
      </c>
      <c r="L30" s="5">
        <f t="shared" si="8"/>
        <v>25400</v>
      </c>
      <c r="M30" s="5"/>
      <c r="N30" s="5"/>
      <c r="O30" s="5"/>
    </row>
    <row r="31" spans="1:15">
      <c r="A31" s="5"/>
      <c r="B31" s="5"/>
      <c r="C31" s="124"/>
      <c r="D31" s="5"/>
      <c r="E31" s="5" t="s">
        <v>28</v>
      </c>
      <c r="F31" s="5">
        <v>2</v>
      </c>
      <c r="G31" s="5">
        <v>12</v>
      </c>
      <c r="H31" s="5">
        <f t="shared" si="5"/>
        <v>7800</v>
      </c>
      <c r="I31" s="5">
        <f t="shared" si="6"/>
        <v>48</v>
      </c>
      <c r="J31" s="5">
        <f t="shared" si="7"/>
        <v>31200</v>
      </c>
      <c r="K31" s="5">
        <v>2000</v>
      </c>
      <c r="L31" s="5">
        <f t="shared" si="8"/>
        <v>41000</v>
      </c>
      <c r="M31" s="5"/>
      <c r="N31" s="5"/>
      <c r="O31" s="5"/>
    </row>
    <row r="32" spans="1:15">
      <c r="A32" s="5"/>
      <c r="B32" s="5"/>
      <c r="C32" s="124"/>
      <c r="D32" s="5"/>
      <c r="E32" s="5" t="s">
        <v>29</v>
      </c>
      <c r="F32" s="5">
        <v>1</v>
      </c>
      <c r="G32" s="5">
        <v>12</v>
      </c>
      <c r="H32" s="5">
        <f t="shared" si="5"/>
        <v>7800</v>
      </c>
      <c r="I32" s="5">
        <f t="shared" si="6"/>
        <v>24</v>
      </c>
      <c r="J32" s="5">
        <f t="shared" si="7"/>
        <v>15600</v>
      </c>
      <c r="K32" s="5"/>
      <c r="L32" s="5">
        <f t="shared" si="8"/>
        <v>23400</v>
      </c>
      <c r="M32" s="5"/>
      <c r="N32" s="5"/>
      <c r="O32" s="5"/>
    </row>
    <row r="33" spans="1:15">
      <c r="A33" s="5"/>
      <c r="B33" s="5"/>
      <c r="C33" s="124"/>
      <c r="D33" s="5"/>
      <c r="E33" s="5" t="s">
        <v>30</v>
      </c>
      <c r="F33" s="5">
        <v>3</v>
      </c>
      <c r="G33" s="5">
        <v>12</v>
      </c>
      <c r="H33" s="5">
        <f t="shared" si="5"/>
        <v>7800</v>
      </c>
      <c r="I33" s="5">
        <f t="shared" si="6"/>
        <v>72</v>
      </c>
      <c r="J33" s="5">
        <f t="shared" si="7"/>
        <v>46800</v>
      </c>
      <c r="K33" s="5">
        <v>2000</v>
      </c>
      <c r="L33" s="5">
        <f t="shared" si="8"/>
        <v>56600</v>
      </c>
      <c r="M33" s="5"/>
      <c r="N33" s="5"/>
      <c r="O33" s="5"/>
    </row>
    <row r="34" spans="1:15">
      <c r="A34" s="5"/>
      <c r="B34" s="5"/>
      <c r="C34" s="124"/>
      <c r="D34" s="5"/>
      <c r="E34" s="5"/>
      <c r="F34" s="5"/>
      <c r="G34" s="65">
        <f t="shared" ref="G34:L34" si="9">SUM(G20:G33)</f>
        <v>168</v>
      </c>
      <c r="H34" s="65">
        <f t="shared" si="9"/>
        <v>109200</v>
      </c>
      <c r="I34" s="65">
        <f t="shared" si="9"/>
        <v>552</v>
      </c>
      <c r="J34" s="65">
        <f t="shared" si="9"/>
        <v>358800</v>
      </c>
      <c r="K34" s="65">
        <f t="shared" si="9"/>
        <v>32000</v>
      </c>
      <c r="L34" s="65">
        <f t="shared" si="9"/>
        <v>500000</v>
      </c>
      <c r="M34" s="5"/>
      <c r="N34" s="5"/>
      <c r="O34" s="5"/>
    </row>
    <row r="35" spans="1:15">
      <c r="A35" s="5"/>
      <c r="B35" s="5"/>
      <c r="C35" s="12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31.2">
      <c r="A36" s="65" t="s">
        <v>133</v>
      </c>
      <c r="B36" s="65" t="s">
        <v>113</v>
      </c>
      <c r="C36" s="124"/>
      <c r="D36" s="5"/>
      <c r="E36" s="5"/>
      <c r="F36" s="106" t="s">
        <v>127</v>
      </c>
      <c r="G36" s="105" t="s">
        <v>102</v>
      </c>
      <c r="H36" s="106" t="s">
        <v>103</v>
      </c>
      <c r="I36" s="105" t="s">
        <v>134</v>
      </c>
      <c r="J36" s="106" t="s">
        <v>103</v>
      </c>
      <c r="K36" s="106" t="s">
        <v>117</v>
      </c>
      <c r="L36" s="106" t="s">
        <v>135</v>
      </c>
      <c r="M36" s="106" t="s">
        <v>136</v>
      </c>
      <c r="N36" s="106" t="s">
        <v>137</v>
      </c>
      <c r="O36" s="106" t="s">
        <v>74</v>
      </c>
    </row>
    <row r="37" spans="1:15">
      <c r="A37" s="5" t="s">
        <v>114</v>
      </c>
      <c r="B37" s="5">
        <v>112</v>
      </c>
      <c r="C37" s="124">
        <f>B37*650</f>
        <v>72800</v>
      </c>
      <c r="D37" s="5"/>
      <c r="E37" s="5" t="s">
        <v>17</v>
      </c>
      <c r="F37" s="5">
        <v>15</v>
      </c>
      <c r="G37" s="5">
        <v>8</v>
      </c>
      <c r="H37" s="5">
        <f>G37*650</f>
        <v>5200</v>
      </c>
      <c r="I37" s="5">
        <f>F37*2</f>
        <v>30</v>
      </c>
      <c r="J37" s="5">
        <f>I37*650</f>
        <v>19500</v>
      </c>
      <c r="K37" s="5">
        <f>F37*200</f>
        <v>3000</v>
      </c>
      <c r="L37" s="5">
        <f>F37*1200</f>
        <v>18000</v>
      </c>
      <c r="M37" s="5">
        <f t="shared" ref="M37:M50" si="10">F37*200</f>
        <v>3000</v>
      </c>
      <c r="N37" s="5">
        <f>F37*20</f>
        <v>300</v>
      </c>
      <c r="O37" s="5">
        <f>H37+J37+K37+L37+M37+N37</f>
        <v>49000</v>
      </c>
    </row>
    <row r="38" spans="1:15">
      <c r="A38" s="5" t="s">
        <v>134</v>
      </c>
      <c r="B38" s="5">
        <v>580</v>
      </c>
      <c r="C38" s="124">
        <f>B38*650</f>
        <v>377000</v>
      </c>
      <c r="D38" s="5"/>
      <c r="E38" s="5" t="s">
        <v>18</v>
      </c>
      <c r="F38" s="5">
        <v>17</v>
      </c>
      <c r="G38" s="5">
        <v>8</v>
      </c>
      <c r="H38" s="5">
        <f t="shared" ref="H38:H50" si="11">G38*650</f>
        <v>5200</v>
      </c>
      <c r="I38" s="5">
        <f t="shared" ref="I38:I50" si="12">F38*2</f>
        <v>34</v>
      </c>
      <c r="J38" s="5">
        <f t="shared" ref="J38:J50" si="13">I38*650</f>
        <v>22100</v>
      </c>
      <c r="K38" s="5">
        <f t="shared" ref="K38:K50" si="14">F38*200</f>
        <v>3400</v>
      </c>
      <c r="L38" s="5">
        <f t="shared" ref="L38:L50" si="15">F38*1200</f>
        <v>20400</v>
      </c>
      <c r="M38" s="5">
        <f t="shared" si="10"/>
        <v>3400</v>
      </c>
      <c r="N38" s="5">
        <f t="shared" ref="N38:N50" si="16">F38*20</f>
        <v>340</v>
      </c>
      <c r="O38" s="5">
        <f t="shared" ref="O38:O50" si="17">H38+J38+K38+L38+M38+N38</f>
        <v>54840</v>
      </c>
    </row>
    <row r="39" spans="1:15">
      <c r="A39" s="5" t="s">
        <v>117</v>
      </c>
      <c r="B39" s="5"/>
      <c r="C39" s="124">
        <v>63800</v>
      </c>
      <c r="D39" s="5"/>
      <c r="E39" s="5" t="s">
        <v>138</v>
      </c>
      <c r="F39" s="5">
        <v>18</v>
      </c>
      <c r="G39" s="5">
        <v>8</v>
      </c>
      <c r="H39" s="5">
        <f t="shared" si="11"/>
        <v>5200</v>
      </c>
      <c r="I39" s="5">
        <f t="shared" si="12"/>
        <v>36</v>
      </c>
      <c r="J39" s="5">
        <f t="shared" si="13"/>
        <v>23400</v>
      </c>
      <c r="K39" s="5">
        <f t="shared" si="14"/>
        <v>3600</v>
      </c>
      <c r="L39" s="5">
        <f t="shared" si="15"/>
        <v>21600</v>
      </c>
      <c r="M39" s="5">
        <f t="shared" si="10"/>
        <v>3600</v>
      </c>
      <c r="N39" s="5">
        <f t="shared" si="16"/>
        <v>360</v>
      </c>
      <c r="O39" s="5">
        <f t="shared" si="17"/>
        <v>57760</v>
      </c>
    </row>
    <row r="40" spans="1:15">
      <c r="A40" s="5" t="s">
        <v>135</v>
      </c>
      <c r="B40" s="5"/>
      <c r="C40" s="124">
        <v>406000</v>
      </c>
      <c r="D40" s="5"/>
      <c r="E40" s="5" t="s">
        <v>20</v>
      </c>
      <c r="F40" s="5">
        <v>38</v>
      </c>
      <c r="G40" s="5">
        <v>8</v>
      </c>
      <c r="H40" s="5">
        <f t="shared" si="11"/>
        <v>5200</v>
      </c>
      <c r="I40" s="5">
        <f t="shared" si="12"/>
        <v>76</v>
      </c>
      <c r="J40" s="5">
        <f t="shared" si="13"/>
        <v>49400</v>
      </c>
      <c r="K40" s="5">
        <f t="shared" si="14"/>
        <v>7600</v>
      </c>
      <c r="L40" s="5">
        <f t="shared" si="15"/>
        <v>45600</v>
      </c>
      <c r="M40" s="5">
        <f t="shared" si="10"/>
        <v>7600</v>
      </c>
      <c r="N40" s="5">
        <f t="shared" si="16"/>
        <v>760</v>
      </c>
      <c r="O40" s="5">
        <f t="shared" si="17"/>
        <v>116160</v>
      </c>
    </row>
    <row r="41" spans="1:15">
      <c r="A41" s="5"/>
      <c r="B41" s="5"/>
      <c r="C41" s="125">
        <f>SUM(C37:C40)</f>
        <v>919600</v>
      </c>
      <c r="D41" s="5"/>
      <c r="E41" s="5" t="s">
        <v>21</v>
      </c>
      <c r="F41" s="5">
        <v>14</v>
      </c>
      <c r="G41" s="5">
        <v>8</v>
      </c>
      <c r="H41" s="5">
        <f t="shared" si="11"/>
        <v>5200</v>
      </c>
      <c r="I41" s="5">
        <f t="shared" si="12"/>
        <v>28</v>
      </c>
      <c r="J41" s="5">
        <f t="shared" si="13"/>
        <v>18200</v>
      </c>
      <c r="K41" s="5">
        <f t="shared" si="14"/>
        <v>2800</v>
      </c>
      <c r="L41" s="5">
        <f t="shared" si="15"/>
        <v>16800</v>
      </c>
      <c r="M41" s="5">
        <f t="shared" si="10"/>
        <v>2800</v>
      </c>
      <c r="N41" s="5">
        <f t="shared" si="16"/>
        <v>280</v>
      </c>
      <c r="O41" s="5">
        <f t="shared" si="17"/>
        <v>46080</v>
      </c>
    </row>
    <row r="42" spans="1:15">
      <c r="A42" s="5"/>
      <c r="B42" s="5"/>
      <c r="C42" s="124"/>
      <c r="D42" s="5"/>
      <c r="E42" s="5" t="s">
        <v>22</v>
      </c>
      <c r="F42" s="5">
        <v>13</v>
      </c>
      <c r="G42" s="5">
        <v>8</v>
      </c>
      <c r="H42" s="5">
        <f t="shared" si="11"/>
        <v>5200</v>
      </c>
      <c r="I42" s="5">
        <f t="shared" si="12"/>
        <v>26</v>
      </c>
      <c r="J42" s="5">
        <f t="shared" si="13"/>
        <v>16900</v>
      </c>
      <c r="K42" s="5">
        <f t="shared" si="14"/>
        <v>2600</v>
      </c>
      <c r="L42" s="5">
        <f t="shared" si="15"/>
        <v>15600</v>
      </c>
      <c r="M42" s="5">
        <f t="shared" si="10"/>
        <v>2600</v>
      </c>
      <c r="N42" s="5">
        <f t="shared" si="16"/>
        <v>260</v>
      </c>
      <c r="O42" s="5">
        <f t="shared" si="17"/>
        <v>43160</v>
      </c>
    </row>
    <row r="43" spans="1:15">
      <c r="A43" s="5"/>
      <c r="B43" s="5"/>
      <c r="C43" s="124"/>
      <c r="D43" s="5"/>
      <c r="E43" s="5" t="s">
        <v>23</v>
      </c>
      <c r="F43" s="5">
        <v>33</v>
      </c>
      <c r="G43" s="5">
        <v>8</v>
      </c>
      <c r="H43" s="5">
        <f t="shared" si="11"/>
        <v>5200</v>
      </c>
      <c r="I43" s="5">
        <f t="shared" si="12"/>
        <v>66</v>
      </c>
      <c r="J43" s="5">
        <f t="shared" si="13"/>
        <v>42900</v>
      </c>
      <c r="K43" s="5">
        <f t="shared" si="14"/>
        <v>6600</v>
      </c>
      <c r="L43" s="5">
        <f t="shared" si="15"/>
        <v>39600</v>
      </c>
      <c r="M43" s="5">
        <f t="shared" si="10"/>
        <v>6600</v>
      </c>
      <c r="N43" s="5">
        <f t="shared" si="16"/>
        <v>660</v>
      </c>
      <c r="O43" s="5">
        <f t="shared" si="17"/>
        <v>101560</v>
      </c>
    </row>
    <row r="44" spans="1:15">
      <c r="A44" s="5"/>
      <c r="B44" s="5"/>
      <c r="C44" s="124"/>
      <c r="D44" s="5"/>
      <c r="E44" s="5" t="s">
        <v>24</v>
      </c>
      <c r="F44" s="5">
        <v>34</v>
      </c>
      <c r="G44" s="5">
        <v>8</v>
      </c>
      <c r="H44" s="5">
        <f t="shared" si="11"/>
        <v>5200</v>
      </c>
      <c r="I44" s="5">
        <f t="shared" si="12"/>
        <v>68</v>
      </c>
      <c r="J44" s="5">
        <f t="shared" si="13"/>
        <v>44200</v>
      </c>
      <c r="K44" s="5">
        <f t="shared" si="14"/>
        <v>6800</v>
      </c>
      <c r="L44" s="5">
        <f t="shared" si="15"/>
        <v>40800</v>
      </c>
      <c r="M44" s="5">
        <f t="shared" si="10"/>
        <v>6800</v>
      </c>
      <c r="N44" s="5">
        <f t="shared" si="16"/>
        <v>680</v>
      </c>
      <c r="O44" s="5">
        <f t="shared" si="17"/>
        <v>104480</v>
      </c>
    </row>
    <row r="45" spans="1:15">
      <c r="A45" s="5"/>
      <c r="B45" s="5"/>
      <c r="C45" s="124"/>
      <c r="D45" s="5"/>
      <c r="E45" s="5" t="s">
        <v>25</v>
      </c>
      <c r="F45" s="5">
        <v>16</v>
      </c>
      <c r="G45" s="5">
        <v>8</v>
      </c>
      <c r="H45" s="5">
        <f t="shared" si="11"/>
        <v>5200</v>
      </c>
      <c r="I45" s="5">
        <f t="shared" si="12"/>
        <v>32</v>
      </c>
      <c r="J45" s="5">
        <f t="shared" si="13"/>
        <v>20800</v>
      </c>
      <c r="K45" s="5">
        <f t="shared" si="14"/>
        <v>3200</v>
      </c>
      <c r="L45" s="5">
        <f t="shared" si="15"/>
        <v>19200</v>
      </c>
      <c r="M45" s="5">
        <f t="shared" si="10"/>
        <v>3200</v>
      </c>
      <c r="N45" s="5">
        <f t="shared" si="16"/>
        <v>320</v>
      </c>
      <c r="O45" s="5">
        <f t="shared" si="17"/>
        <v>51920</v>
      </c>
    </row>
    <row r="46" spans="1:15">
      <c r="A46" s="5"/>
      <c r="B46" s="5"/>
      <c r="C46" s="124"/>
      <c r="D46" s="5"/>
      <c r="E46" s="5" t="s">
        <v>26</v>
      </c>
      <c r="F46" s="5">
        <v>15</v>
      </c>
      <c r="G46" s="5">
        <v>8</v>
      </c>
      <c r="H46" s="5">
        <f t="shared" si="11"/>
        <v>5200</v>
      </c>
      <c r="I46" s="5">
        <f t="shared" si="12"/>
        <v>30</v>
      </c>
      <c r="J46" s="5">
        <f t="shared" si="13"/>
        <v>19500</v>
      </c>
      <c r="K46" s="5">
        <f t="shared" si="14"/>
        <v>3000</v>
      </c>
      <c r="L46" s="5">
        <f t="shared" si="15"/>
        <v>18000</v>
      </c>
      <c r="M46" s="5">
        <f t="shared" si="10"/>
        <v>3000</v>
      </c>
      <c r="N46" s="5">
        <f t="shared" si="16"/>
        <v>300</v>
      </c>
      <c r="O46" s="5">
        <f t="shared" si="17"/>
        <v>49000</v>
      </c>
    </row>
    <row r="47" spans="1:15">
      <c r="A47" s="5"/>
      <c r="B47" s="5"/>
      <c r="C47" s="124"/>
      <c r="D47" s="5"/>
      <c r="E47" s="5" t="s">
        <v>27</v>
      </c>
      <c r="F47" s="5">
        <v>7</v>
      </c>
      <c r="G47" s="5">
        <v>8</v>
      </c>
      <c r="H47" s="5">
        <f t="shared" si="11"/>
        <v>5200</v>
      </c>
      <c r="I47" s="5">
        <f t="shared" si="12"/>
        <v>14</v>
      </c>
      <c r="J47" s="5">
        <f t="shared" si="13"/>
        <v>9100</v>
      </c>
      <c r="K47" s="5">
        <f t="shared" si="14"/>
        <v>1400</v>
      </c>
      <c r="L47" s="5">
        <f t="shared" si="15"/>
        <v>8400</v>
      </c>
      <c r="M47" s="5">
        <f t="shared" si="10"/>
        <v>1400</v>
      </c>
      <c r="N47" s="5">
        <f t="shared" si="16"/>
        <v>140</v>
      </c>
      <c r="O47" s="5">
        <f t="shared" si="17"/>
        <v>25640</v>
      </c>
    </row>
    <row r="48" spans="1:15">
      <c r="A48" s="5"/>
      <c r="B48" s="5"/>
      <c r="C48" s="124"/>
      <c r="D48" s="5"/>
      <c r="E48" s="5" t="s">
        <v>28</v>
      </c>
      <c r="F48" s="5">
        <v>25</v>
      </c>
      <c r="G48" s="5">
        <v>8</v>
      </c>
      <c r="H48" s="5">
        <f t="shared" si="11"/>
        <v>5200</v>
      </c>
      <c r="I48" s="5">
        <f t="shared" si="12"/>
        <v>50</v>
      </c>
      <c r="J48" s="5">
        <f t="shared" si="13"/>
        <v>32500</v>
      </c>
      <c r="K48" s="5">
        <f t="shared" si="14"/>
        <v>5000</v>
      </c>
      <c r="L48" s="5">
        <f t="shared" si="15"/>
        <v>30000</v>
      </c>
      <c r="M48" s="5">
        <f t="shared" si="10"/>
        <v>5000</v>
      </c>
      <c r="N48" s="5">
        <f t="shared" si="16"/>
        <v>500</v>
      </c>
      <c r="O48" s="5">
        <f t="shared" si="17"/>
        <v>78200</v>
      </c>
    </row>
    <row r="49" spans="1:15">
      <c r="A49" s="5"/>
      <c r="B49" s="5"/>
      <c r="C49" s="124"/>
      <c r="D49" s="5"/>
      <c r="E49" s="5" t="s">
        <v>29</v>
      </c>
      <c r="F49" s="5">
        <v>10</v>
      </c>
      <c r="G49" s="5">
        <v>8</v>
      </c>
      <c r="H49" s="5">
        <f t="shared" si="11"/>
        <v>5200</v>
      </c>
      <c r="I49" s="5">
        <f t="shared" si="12"/>
        <v>20</v>
      </c>
      <c r="J49" s="5">
        <f t="shared" si="13"/>
        <v>13000</v>
      </c>
      <c r="K49" s="5">
        <f t="shared" si="14"/>
        <v>2000</v>
      </c>
      <c r="L49" s="5">
        <f t="shared" si="15"/>
        <v>12000</v>
      </c>
      <c r="M49" s="5">
        <f t="shared" si="10"/>
        <v>2000</v>
      </c>
      <c r="N49" s="5">
        <f t="shared" si="16"/>
        <v>200</v>
      </c>
      <c r="O49" s="5">
        <f t="shared" si="17"/>
        <v>34400</v>
      </c>
    </row>
    <row r="50" spans="1:15">
      <c r="A50" s="5"/>
      <c r="B50" s="5"/>
      <c r="C50" s="124"/>
      <c r="D50" s="5"/>
      <c r="E50" s="5" t="s">
        <v>30</v>
      </c>
      <c r="F50" s="5">
        <v>35</v>
      </c>
      <c r="G50" s="5">
        <v>8</v>
      </c>
      <c r="H50" s="5">
        <f t="shared" si="11"/>
        <v>5200</v>
      </c>
      <c r="I50" s="5">
        <f t="shared" si="12"/>
        <v>70</v>
      </c>
      <c r="J50" s="5">
        <f t="shared" si="13"/>
        <v>45500</v>
      </c>
      <c r="K50" s="5">
        <f t="shared" si="14"/>
        <v>7000</v>
      </c>
      <c r="L50" s="5">
        <f t="shared" si="15"/>
        <v>42000</v>
      </c>
      <c r="M50" s="5">
        <f t="shared" si="10"/>
        <v>7000</v>
      </c>
      <c r="N50" s="5">
        <f t="shared" si="16"/>
        <v>700</v>
      </c>
      <c r="O50" s="5">
        <f t="shared" si="17"/>
        <v>107400</v>
      </c>
    </row>
    <row r="51" spans="1:15">
      <c r="A51" s="5"/>
      <c r="B51" s="5"/>
      <c r="C51" s="124"/>
      <c r="D51" s="5"/>
      <c r="E51" s="5"/>
      <c r="F51" s="5"/>
      <c r="G51" s="65">
        <f t="shared" ref="G51:L51" si="18">SUM(G37:G50)</f>
        <v>112</v>
      </c>
      <c r="H51" s="65">
        <f t="shared" si="18"/>
        <v>72800</v>
      </c>
      <c r="I51" s="65">
        <f t="shared" si="18"/>
        <v>580</v>
      </c>
      <c r="J51" s="65">
        <f t="shared" si="18"/>
        <v>377000</v>
      </c>
      <c r="K51" s="65">
        <f t="shared" si="18"/>
        <v>58000</v>
      </c>
      <c r="L51" s="65">
        <f t="shared" si="18"/>
        <v>348000</v>
      </c>
      <c r="M51" s="65">
        <f>SUM(M37:M50)</f>
        <v>58000</v>
      </c>
      <c r="N51" s="65">
        <f>SUM(N37:N50)</f>
        <v>5800</v>
      </c>
      <c r="O51" s="65">
        <f>SUM(O37:O50)</f>
        <v>919600</v>
      </c>
    </row>
    <row r="52" spans="1:15">
      <c r="A52" s="5"/>
      <c r="B52" s="5"/>
      <c r="C52" s="12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12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65" t="s">
        <v>139</v>
      </c>
      <c r="B54" s="65" t="s">
        <v>113</v>
      </c>
      <c r="C54" s="124"/>
      <c r="D54" s="5"/>
      <c r="E54" s="5"/>
      <c r="F54" s="5" t="s">
        <v>127</v>
      </c>
      <c r="G54" s="64" t="s">
        <v>102</v>
      </c>
      <c r="H54" s="5" t="s">
        <v>103</v>
      </c>
      <c r="I54" s="64" t="s">
        <v>134</v>
      </c>
      <c r="J54" s="5" t="s">
        <v>103</v>
      </c>
      <c r="K54" s="5" t="s">
        <v>117</v>
      </c>
      <c r="L54" s="5" t="s">
        <v>135</v>
      </c>
      <c r="M54" s="5" t="s">
        <v>136</v>
      </c>
      <c r="N54" s="5" t="s">
        <v>137</v>
      </c>
      <c r="O54" s="5" t="s">
        <v>74</v>
      </c>
    </row>
    <row r="55" spans="1:15">
      <c r="A55" s="5" t="s">
        <v>114</v>
      </c>
      <c r="B55" s="5">
        <v>112</v>
      </c>
      <c r="C55" s="124">
        <f>B55*650</f>
        <v>72800</v>
      </c>
      <c r="D55" s="5"/>
      <c r="E55" s="5" t="s">
        <v>17</v>
      </c>
      <c r="F55" s="5">
        <v>15</v>
      </c>
      <c r="G55" s="5">
        <v>8</v>
      </c>
      <c r="H55" s="5">
        <f>G55*J77</f>
        <v>0</v>
      </c>
      <c r="I55" s="5">
        <f>F55*2</f>
        <v>30</v>
      </c>
      <c r="J55" s="5">
        <f>I55*650</f>
        <v>19500</v>
      </c>
      <c r="K55" s="5">
        <f>F55*300</f>
        <v>4500</v>
      </c>
      <c r="L55" s="5">
        <f>F55*1200</f>
        <v>18000</v>
      </c>
      <c r="M55" s="5">
        <f>F55*200</f>
        <v>3000</v>
      </c>
      <c r="N55" s="5">
        <f>F55*32</f>
        <v>480</v>
      </c>
      <c r="O55" s="5">
        <f>H55+J55+K55+L55+M55+N55</f>
        <v>45480</v>
      </c>
    </row>
    <row r="56" spans="1:15">
      <c r="A56" s="5" t="s">
        <v>134</v>
      </c>
      <c r="B56" s="5">
        <v>580</v>
      </c>
      <c r="C56" s="124">
        <f>B56*650</f>
        <v>377000</v>
      </c>
      <c r="D56" s="5"/>
      <c r="E56" s="5" t="s">
        <v>18</v>
      </c>
      <c r="F56" s="5">
        <v>17</v>
      </c>
      <c r="G56" s="5">
        <v>8</v>
      </c>
      <c r="H56" s="5">
        <f t="shared" ref="H56:H68" si="19">G56*650</f>
        <v>5200</v>
      </c>
      <c r="I56" s="5">
        <f t="shared" ref="I56:I68" si="20">F56*2</f>
        <v>34</v>
      </c>
      <c r="J56" s="5">
        <f t="shared" ref="J56:J68" si="21">I56*650</f>
        <v>22100</v>
      </c>
      <c r="K56" s="5">
        <f t="shared" ref="K56:K67" si="22">F56*300</f>
        <v>5100</v>
      </c>
      <c r="L56" s="5">
        <f t="shared" ref="L56:L67" si="23">F56*1200</f>
        <v>20400</v>
      </c>
      <c r="M56" s="5">
        <f t="shared" ref="M56:M68" si="24">F56*200</f>
        <v>3400</v>
      </c>
      <c r="N56" s="5">
        <f t="shared" ref="N56:N68" si="25">F56*32</f>
        <v>544</v>
      </c>
      <c r="O56" s="5">
        <f t="shared" ref="O56:O68" si="26">H56+J56+K56+L56+M56+N56</f>
        <v>56744</v>
      </c>
    </row>
    <row r="57" spans="1:15">
      <c r="A57" s="5" t="s">
        <v>117</v>
      </c>
      <c r="B57" s="5"/>
      <c r="C57" s="124">
        <v>97180</v>
      </c>
      <c r="D57" s="5"/>
      <c r="E57" s="5" t="s">
        <v>97</v>
      </c>
      <c r="F57" s="5">
        <v>18</v>
      </c>
      <c r="G57" s="5">
        <v>8</v>
      </c>
      <c r="H57" s="5">
        <f t="shared" si="19"/>
        <v>5200</v>
      </c>
      <c r="I57" s="5">
        <f t="shared" si="20"/>
        <v>36</v>
      </c>
      <c r="J57" s="5">
        <f t="shared" si="21"/>
        <v>23400</v>
      </c>
      <c r="K57" s="5">
        <f t="shared" si="22"/>
        <v>5400</v>
      </c>
      <c r="L57" s="5">
        <f t="shared" si="23"/>
        <v>21600</v>
      </c>
      <c r="M57" s="5">
        <f t="shared" si="24"/>
        <v>3600</v>
      </c>
      <c r="N57" s="5">
        <f t="shared" si="25"/>
        <v>576</v>
      </c>
      <c r="O57" s="5">
        <f t="shared" si="26"/>
        <v>59776</v>
      </c>
    </row>
    <row r="58" spans="1:15">
      <c r="A58" s="5" t="s">
        <v>135</v>
      </c>
      <c r="B58" s="5"/>
      <c r="C58" s="124">
        <v>409600</v>
      </c>
      <c r="D58" s="5"/>
      <c r="E58" s="5" t="s">
        <v>20</v>
      </c>
      <c r="F58" s="5">
        <v>38</v>
      </c>
      <c r="G58" s="5">
        <v>8</v>
      </c>
      <c r="H58" s="5">
        <f t="shared" si="19"/>
        <v>5200</v>
      </c>
      <c r="I58" s="5">
        <f t="shared" si="20"/>
        <v>76</v>
      </c>
      <c r="J58" s="5">
        <f t="shared" si="21"/>
        <v>49400</v>
      </c>
      <c r="K58" s="5">
        <f t="shared" si="22"/>
        <v>11400</v>
      </c>
      <c r="L58" s="5">
        <f t="shared" si="23"/>
        <v>45600</v>
      </c>
      <c r="M58" s="5">
        <f t="shared" si="24"/>
        <v>7600</v>
      </c>
      <c r="N58" s="5">
        <f t="shared" si="25"/>
        <v>1216</v>
      </c>
      <c r="O58" s="5">
        <f t="shared" si="26"/>
        <v>120416</v>
      </c>
    </row>
    <row r="59" spans="1:15">
      <c r="A59" s="5"/>
      <c r="B59" s="5"/>
      <c r="C59" s="125">
        <f>SUM(C55:C58)</f>
        <v>956580</v>
      </c>
      <c r="D59" s="5"/>
      <c r="E59" s="5" t="s">
        <v>21</v>
      </c>
      <c r="F59" s="5">
        <v>14</v>
      </c>
      <c r="G59" s="5">
        <v>8</v>
      </c>
      <c r="H59" s="5">
        <f t="shared" si="19"/>
        <v>5200</v>
      </c>
      <c r="I59" s="5">
        <f t="shared" si="20"/>
        <v>28</v>
      </c>
      <c r="J59" s="5">
        <f t="shared" si="21"/>
        <v>18200</v>
      </c>
      <c r="K59" s="5">
        <f t="shared" si="22"/>
        <v>4200</v>
      </c>
      <c r="L59" s="5">
        <f t="shared" si="23"/>
        <v>16800</v>
      </c>
      <c r="M59" s="5">
        <f t="shared" si="24"/>
        <v>2800</v>
      </c>
      <c r="N59" s="5">
        <f t="shared" si="25"/>
        <v>448</v>
      </c>
      <c r="O59" s="5">
        <f t="shared" si="26"/>
        <v>47648</v>
      </c>
    </row>
    <row r="60" spans="1:15">
      <c r="A60" s="5"/>
      <c r="B60" s="5"/>
      <c r="C60" s="124"/>
      <c r="D60" s="5"/>
      <c r="E60" s="5" t="s">
        <v>22</v>
      </c>
      <c r="F60" s="5">
        <v>13</v>
      </c>
      <c r="G60" s="5">
        <v>8</v>
      </c>
      <c r="H60" s="5">
        <f t="shared" si="19"/>
        <v>5200</v>
      </c>
      <c r="I60" s="5">
        <f t="shared" si="20"/>
        <v>26</v>
      </c>
      <c r="J60" s="5">
        <f t="shared" si="21"/>
        <v>16900</v>
      </c>
      <c r="K60" s="5">
        <f t="shared" si="22"/>
        <v>3900</v>
      </c>
      <c r="L60" s="5">
        <f t="shared" si="23"/>
        <v>15600</v>
      </c>
      <c r="M60" s="5">
        <f t="shared" si="24"/>
        <v>2600</v>
      </c>
      <c r="N60" s="5">
        <f t="shared" si="25"/>
        <v>416</v>
      </c>
      <c r="O60" s="5">
        <f t="shared" si="26"/>
        <v>44616</v>
      </c>
    </row>
    <row r="61" spans="1:15">
      <c r="A61" s="5"/>
      <c r="B61" s="5"/>
      <c r="C61" s="124"/>
      <c r="D61" s="5"/>
      <c r="E61" s="5" t="s">
        <v>23</v>
      </c>
      <c r="F61" s="5">
        <v>33</v>
      </c>
      <c r="G61" s="5">
        <v>8</v>
      </c>
      <c r="H61" s="5">
        <f t="shared" si="19"/>
        <v>5200</v>
      </c>
      <c r="I61" s="5">
        <f>F61*2</f>
        <v>66</v>
      </c>
      <c r="J61" s="5">
        <f t="shared" si="21"/>
        <v>42900</v>
      </c>
      <c r="K61" s="5">
        <f>F61*300+300</f>
        <v>10200</v>
      </c>
      <c r="L61" s="5">
        <f>F61*1200+1200</f>
        <v>40800</v>
      </c>
      <c r="M61" s="5">
        <f t="shared" si="24"/>
        <v>6600</v>
      </c>
      <c r="N61" s="5">
        <f t="shared" si="25"/>
        <v>1056</v>
      </c>
      <c r="O61" s="5">
        <f t="shared" si="26"/>
        <v>106756</v>
      </c>
    </row>
    <row r="62" spans="1:15">
      <c r="A62" s="5"/>
      <c r="B62" s="5"/>
      <c r="C62" s="124"/>
      <c r="D62" s="5"/>
      <c r="E62" s="5" t="s">
        <v>24</v>
      </c>
      <c r="F62" s="5">
        <v>34</v>
      </c>
      <c r="G62" s="5">
        <v>8</v>
      </c>
      <c r="H62" s="5">
        <f t="shared" si="19"/>
        <v>5200</v>
      </c>
      <c r="I62" s="5">
        <f t="shared" si="20"/>
        <v>68</v>
      </c>
      <c r="J62" s="5">
        <f t="shared" si="21"/>
        <v>44200</v>
      </c>
      <c r="K62" s="5">
        <f t="shared" si="22"/>
        <v>10200</v>
      </c>
      <c r="L62" s="5">
        <f t="shared" si="23"/>
        <v>40800</v>
      </c>
      <c r="M62" s="5">
        <f t="shared" si="24"/>
        <v>6800</v>
      </c>
      <c r="N62" s="5">
        <f t="shared" si="25"/>
        <v>1088</v>
      </c>
      <c r="O62" s="5">
        <f t="shared" si="26"/>
        <v>108288</v>
      </c>
    </row>
    <row r="63" spans="1:15">
      <c r="A63" s="5"/>
      <c r="B63" s="5"/>
      <c r="C63" s="124"/>
      <c r="D63" s="5"/>
      <c r="E63" s="5" t="s">
        <v>25</v>
      </c>
      <c r="F63" s="5">
        <v>16</v>
      </c>
      <c r="G63" s="5">
        <v>8</v>
      </c>
      <c r="H63" s="5">
        <f t="shared" si="19"/>
        <v>5200</v>
      </c>
      <c r="I63" s="5">
        <f t="shared" si="20"/>
        <v>32</v>
      </c>
      <c r="J63" s="5">
        <f>I63*650</f>
        <v>20800</v>
      </c>
      <c r="K63" s="5">
        <f t="shared" si="22"/>
        <v>4800</v>
      </c>
      <c r="L63" s="5">
        <f t="shared" si="23"/>
        <v>19200</v>
      </c>
      <c r="M63" s="5">
        <f t="shared" si="24"/>
        <v>3200</v>
      </c>
      <c r="N63" s="5">
        <f t="shared" si="25"/>
        <v>512</v>
      </c>
      <c r="O63" s="5">
        <f t="shared" si="26"/>
        <v>53712</v>
      </c>
    </row>
    <row r="64" spans="1:15">
      <c r="A64" s="5"/>
      <c r="B64" s="5"/>
      <c r="C64" s="124"/>
      <c r="D64" s="5"/>
      <c r="E64" s="5" t="s">
        <v>26</v>
      </c>
      <c r="F64" s="5">
        <v>15</v>
      </c>
      <c r="G64" s="5">
        <v>8</v>
      </c>
      <c r="H64" s="5">
        <f>G64*650</f>
        <v>5200</v>
      </c>
      <c r="I64" s="5">
        <f t="shared" si="20"/>
        <v>30</v>
      </c>
      <c r="J64" s="5">
        <f t="shared" si="21"/>
        <v>19500</v>
      </c>
      <c r="K64" s="5">
        <f t="shared" si="22"/>
        <v>4500</v>
      </c>
      <c r="L64" s="5">
        <f t="shared" si="23"/>
        <v>18000</v>
      </c>
      <c r="M64" s="5">
        <f t="shared" si="24"/>
        <v>3000</v>
      </c>
      <c r="N64" s="5">
        <f t="shared" si="25"/>
        <v>480</v>
      </c>
      <c r="O64" s="5">
        <f t="shared" si="26"/>
        <v>50680</v>
      </c>
    </row>
    <row r="65" spans="1:15">
      <c r="A65" s="5"/>
      <c r="B65" s="5"/>
      <c r="C65" s="124"/>
      <c r="D65" s="5"/>
      <c r="E65" s="5" t="s">
        <v>27</v>
      </c>
      <c r="F65" s="5">
        <v>7</v>
      </c>
      <c r="G65" s="5">
        <v>8</v>
      </c>
      <c r="H65" s="5">
        <f t="shared" si="19"/>
        <v>5200</v>
      </c>
      <c r="I65" s="5">
        <f t="shared" si="20"/>
        <v>14</v>
      </c>
      <c r="J65" s="5">
        <f t="shared" si="21"/>
        <v>9100</v>
      </c>
      <c r="K65" s="5">
        <f t="shared" si="22"/>
        <v>2100</v>
      </c>
      <c r="L65" s="5">
        <f t="shared" si="23"/>
        <v>8400</v>
      </c>
      <c r="M65" s="5">
        <f t="shared" si="24"/>
        <v>1400</v>
      </c>
      <c r="N65" s="5">
        <f t="shared" si="25"/>
        <v>224</v>
      </c>
      <c r="O65" s="5">
        <f t="shared" si="26"/>
        <v>26424</v>
      </c>
    </row>
    <row r="66" spans="1:15">
      <c r="A66" s="5"/>
      <c r="B66" s="5"/>
      <c r="C66" s="124"/>
      <c r="D66" s="5"/>
      <c r="E66" s="5" t="s">
        <v>28</v>
      </c>
      <c r="F66" s="5">
        <v>25</v>
      </c>
      <c r="G66" s="5">
        <v>8</v>
      </c>
      <c r="H66" s="5">
        <f t="shared" si="19"/>
        <v>5200</v>
      </c>
      <c r="I66" s="5">
        <f t="shared" si="20"/>
        <v>50</v>
      </c>
      <c r="J66" s="5">
        <f t="shared" si="21"/>
        <v>32500</v>
      </c>
      <c r="K66" s="5">
        <f>F66*300+300</f>
        <v>7800</v>
      </c>
      <c r="L66" s="5">
        <f>F66*1200+1200</f>
        <v>31200</v>
      </c>
      <c r="M66" s="5">
        <f t="shared" si="24"/>
        <v>5000</v>
      </c>
      <c r="N66" s="5">
        <f t="shared" si="25"/>
        <v>800</v>
      </c>
      <c r="O66" s="5">
        <f t="shared" si="26"/>
        <v>82500</v>
      </c>
    </row>
    <row r="67" spans="1:15">
      <c r="A67" s="5"/>
      <c r="B67" s="5"/>
      <c r="C67" s="124"/>
      <c r="D67" s="5"/>
      <c r="E67" s="5" t="s">
        <v>29</v>
      </c>
      <c r="F67" s="5">
        <v>10</v>
      </c>
      <c r="G67" s="5">
        <v>8</v>
      </c>
      <c r="H67" s="5">
        <f t="shared" si="19"/>
        <v>5200</v>
      </c>
      <c r="I67" s="5">
        <f t="shared" si="20"/>
        <v>20</v>
      </c>
      <c r="J67" s="5">
        <f t="shared" si="21"/>
        <v>13000</v>
      </c>
      <c r="K67" s="5">
        <f t="shared" si="22"/>
        <v>3000</v>
      </c>
      <c r="L67" s="5">
        <f t="shared" si="23"/>
        <v>12000</v>
      </c>
      <c r="M67" s="5">
        <f t="shared" si="24"/>
        <v>2000</v>
      </c>
      <c r="N67" s="5">
        <f t="shared" si="25"/>
        <v>320</v>
      </c>
      <c r="O67" s="5">
        <f t="shared" si="26"/>
        <v>35520</v>
      </c>
    </row>
    <row r="68" spans="1:15">
      <c r="A68" s="5"/>
      <c r="B68" s="5"/>
      <c r="C68" s="124"/>
      <c r="D68" s="5"/>
      <c r="E68" s="5" t="s">
        <v>30</v>
      </c>
      <c r="F68" s="5">
        <v>35</v>
      </c>
      <c r="G68" s="5">
        <v>8</v>
      </c>
      <c r="H68" s="5">
        <f t="shared" si="19"/>
        <v>5200</v>
      </c>
      <c r="I68" s="5">
        <f t="shared" si="20"/>
        <v>70</v>
      </c>
      <c r="J68" s="5">
        <f t="shared" si="21"/>
        <v>45500</v>
      </c>
      <c r="K68" s="5">
        <f>F68*300+300</f>
        <v>10800</v>
      </c>
      <c r="L68" s="5">
        <f>F68*1200+1200</f>
        <v>43200</v>
      </c>
      <c r="M68" s="5">
        <f t="shared" si="24"/>
        <v>7000</v>
      </c>
      <c r="N68" s="5">
        <f t="shared" si="25"/>
        <v>1120</v>
      </c>
      <c r="O68" s="5">
        <f t="shared" si="26"/>
        <v>112820</v>
      </c>
    </row>
    <row r="69" spans="1:15">
      <c r="A69" s="5"/>
      <c r="B69" s="5"/>
      <c r="C69" s="124"/>
      <c r="D69" s="5"/>
      <c r="E69" s="5"/>
      <c r="F69" s="5"/>
      <c r="G69" s="65">
        <f t="shared" ref="G69:L69" si="27">SUM(G55:G68)</f>
        <v>112</v>
      </c>
      <c r="H69" s="65">
        <f t="shared" si="27"/>
        <v>67600</v>
      </c>
      <c r="I69" s="65">
        <f t="shared" si="27"/>
        <v>580</v>
      </c>
      <c r="J69" s="65">
        <f t="shared" si="27"/>
        <v>377000</v>
      </c>
      <c r="K69" s="65">
        <f t="shared" si="27"/>
        <v>87900</v>
      </c>
      <c r="L69" s="65">
        <f t="shared" si="27"/>
        <v>351600</v>
      </c>
      <c r="M69" s="65">
        <f>SUM(M55:M68)</f>
        <v>58000</v>
      </c>
      <c r="N69" s="65">
        <f>SUM(N55:N68)</f>
        <v>9280</v>
      </c>
      <c r="O69" s="65">
        <f>SUM(O55:O68)</f>
        <v>951380</v>
      </c>
    </row>
    <row r="70" spans="1:15">
      <c r="A70" s="5"/>
      <c r="B70" s="5"/>
      <c r="C70" s="12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2" spans="1:15">
      <c r="C72" s="1"/>
    </row>
    <row r="73" spans="1:15">
      <c r="B73" s="126"/>
      <c r="E73" s="1"/>
    </row>
    <row r="74" spans="1:15">
      <c r="C74" s="20"/>
      <c r="E74" s="1"/>
    </row>
    <row r="75" spans="1:15">
      <c r="C75" s="20"/>
    </row>
    <row r="76" spans="1:15">
      <c r="C76" s="20"/>
    </row>
    <row r="77" spans="1:15">
      <c r="C77" s="20"/>
    </row>
    <row r="78" spans="1:15">
      <c r="B78" s="10"/>
      <c r="C78" s="20"/>
    </row>
    <row r="79" spans="1:15">
      <c r="B79" s="10"/>
      <c r="C79" s="20"/>
    </row>
    <row r="80" spans="1:15">
      <c r="C80" s="20"/>
    </row>
    <row r="81" spans="2:14">
      <c r="B81" s="127"/>
      <c r="C81" s="128"/>
    </row>
    <row r="82" spans="2:14">
      <c r="B82" s="127"/>
      <c r="C82" s="128"/>
    </row>
    <row r="83" spans="2:14">
      <c r="B83" s="127"/>
      <c r="C83" s="128"/>
      <c r="E83" s="1"/>
    </row>
    <row r="84" spans="2:14">
      <c r="B84" s="127"/>
      <c r="C84" s="128"/>
    </row>
    <row r="85" spans="2:14">
      <c r="B85" s="127"/>
      <c r="C85" s="128"/>
      <c r="H85" s="1"/>
      <c r="I85" s="1"/>
      <c r="J85" s="1"/>
      <c r="K85" s="1"/>
      <c r="L85" s="1"/>
      <c r="M85" s="1"/>
      <c r="N85" s="1"/>
    </row>
    <row r="86" spans="2:14">
      <c r="B86" s="127"/>
      <c r="C86" s="127"/>
    </row>
    <row r="87" spans="2:14">
      <c r="B87" s="127"/>
      <c r="C87" s="128"/>
    </row>
    <row r="88" spans="2:14">
      <c r="B88" s="129"/>
      <c r="C88" s="130"/>
    </row>
    <row r="90" spans="2:14">
      <c r="B90" s="12"/>
      <c r="C90" s="20"/>
    </row>
    <row r="91" spans="2:14">
      <c r="C91" s="20"/>
    </row>
    <row r="92" spans="2:14">
      <c r="B92" s="10"/>
      <c r="C92" s="13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5"/>
  <sheetViews>
    <sheetView zoomScale="89" workbookViewId="0">
      <selection activeCell="E6" sqref="E6"/>
    </sheetView>
  </sheetViews>
  <sheetFormatPr defaultColWidth="11" defaultRowHeight="15.6"/>
  <cols>
    <col min="1" max="1" width="40" customWidth="1"/>
    <col min="5" max="5" width="16" customWidth="1"/>
    <col min="8" max="8" width="14.09765625" customWidth="1"/>
  </cols>
  <sheetData>
    <row r="1" spans="1:8" s="5" customFormat="1">
      <c r="A1" s="66" t="s">
        <v>3</v>
      </c>
      <c r="B1" s="64" t="s">
        <v>13</v>
      </c>
      <c r="C1" s="64" t="s">
        <v>14</v>
      </c>
      <c r="D1" s="64" t="s">
        <v>15</v>
      </c>
      <c r="E1" s="64"/>
      <c r="G1" s="64" t="s">
        <v>74</v>
      </c>
    </row>
    <row r="2" spans="1:8" s="5" customFormat="1">
      <c r="A2" s="5" t="s">
        <v>17</v>
      </c>
      <c r="B2" s="5">
        <v>10000</v>
      </c>
      <c r="C2" s="5">
        <f>G2-B2-D2</f>
        <v>17390</v>
      </c>
      <c r="D2" s="5">
        <v>5000</v>
      </c>
      <c r="E2" s="64"/>
      <c r="G2" s="5">
        <f t="shared" ref="G2:G14" si="0">N20</f>
        <v>32390</v>
      </c>
    </row>
    <row r="3" spans="1:8" s="5" customFormat="1">
      <c r="A3" s="5" t="s">
        <v>18</v>
      </c>
      <c r="B3" s="5">
        <v>10000</v>
      </c>
      <c r="C3" s="5">
        <f t="shared" ref="C3:C15" si="1">G3-B3-D3</f>
        <v>18171</v>
      </c>
      <c r="D3" s="5">
        <v>5000</v>
      </c>
      <c r="E3" s="64"/>
      <c r="G3" s="5">
        <f t="shared" si="0"/>
        <v>33171</v>
      </c>
    </row>
    <row r="4" spans="1:8" s="5" customFormat="1">
      <c r="A4" s="5" t="s">
        <v>97</v>
      </c>
      <c r="B4" s="5">
        <v>10000</v>
      </c>
      <c r="C4" s="5">
        <f t="shared" si="1"/>
        <v>83733</v>
      </c>
      <c r="D4" s="5">
        <v>5000</v>
      </c>
      <c r="E4" s="64"/>
      <c r="G4" s="5">
        <f t="shared" si="0"/>
        <v>98733</v>
      </c>
    </row>
    <row r="5" spans="1:8" s="5" customFormat="1">
      <c r="A5" s="5" t="s">
        <v>20</v>
      </c>
      <c r="B5" s="5">
        <v>10000</v>
      </c>
      <c r="C5" s="5">
        <f t="shared" si="1"/>
        <v>116903</v>
      </c>
      <c r="D5" s="5">
        <v>5000</v>
      </c>
      <c r="E5" s="64"/>
      <c r="G5" s="5">
        <f t="shared" si="0"/>
        <v>131903</v>
      </c>
    </row>
    <row r="6" spans="1:8" s="5" customFormat="1">
      <c r="A6" s="5" t="s">
        <v>21</v>
      </c>
      <c r="B6" s="5">
        <v>10000</v>
      </c>
      <c r="C6" s="5">
        <f t="shared" si="1"/>
        <v>50561</v>
      </c>
      <c r="D6" s="5">
        <v>5000</v>
      </c>
      <c r="E6" s="64"/>
      <c r="G6" s="5">
        <f t="shared" si="0"/>
        <v>65561</v>
      </c>
    </row>
    <row r="7" spans="1:8" s="5" customFormat="1">
      <c r="A7" s="5" t="s">
        <v>22</v>
      </c>
      <c r="B7" s="5">
        <v>10000</v>
      </c>
      <c r="C7" s="5">
        <f t="shared" si="1"/>
        <v>17390</v>
      </c>
      <c r="D7" s="5">
        <v>5000</v>
      </c>
      <c r="E7" s="64"/>
      <c r="G7" s="5">
        <f t="shared" si="0"/>
        <v>32390</v>
      </c>
    </row>
    <row r="8" spans="1:8" s="5" customFormat="1">
      <c r="A8" s="5" t="s">
        <v>23</v>
      </c>
      <c r="B8" s="5">
        <v>10000</v>
      </c>
      <c r="C8" s="5">
        <f t="shared" si="1"/>
        <v>18171</v>
      </c>
      <c r="D8" s="5">
        <v>5000</v>
      </c>
      <c r="E8" s="64"/>
      <c r="G8" s="5">
        <f t="shared" si="0"/>
        <v>33171</v>
      </c>
    </row>
    <row r="9" spans="1:8" s="5" customFormat="1">
      <c r="A9" s="5" t="s">
        <v>24</v>
      </c>
      <c r="B9" s="5">
        <v>10000</v>
      </c>
      <c r="C9" s="5">
        <f t="shared" si="1"/>
        <v>83733</v>
      </c>
      <c r="D9" s="5">
        <v>5000</v>
      </c>
      <c r="E9" s="64"/>
      <c r="G9" s="5">
        <f t="shared" si="0"/>
        <v>98733</v>
      </c>
    </row>
    <row r="10" spans="1:8" s="5" customFormat="1">
      <c r="A10" s="5" t="s">
        <v>25</v>
      </c>
      <c r="B10" s="5">
        <v>10000</v>
      </c>
      <c r="C10" s="5">
        <f t="shared" si="1"/>
        <v>17390</v>
      </c>
      <c r="D10" s="5">
        <v>5000</v>
      </c>
      <c r="E10" s="64"/>
      <c r="G10" s="5">
        <f t="shared" si="0"/>
        <v>32390</v>
      </c>
    </row>
    <row r="11" spans="1:8" s="5" customFormat="1">
      <c r="A11" s="5" t="s">
        <v>26</v>
      </c>
      <c r="B11" s="5">
        <v>10000</v>
      </c>
      <c r="C11" s="5">
        <f t="shared" si="1"/>
        <v>17390</v>
      </c>
      <c r="D11" s="5">
        <v>5000</v>
      </c>
      <c r="E11" s="64"/>
      <c r="G11" s="5">
        <f t="shared" si="0"/>
        <v>32390</v>
      </c>
    </row>
    <row r="12" spans="1:8" s="5" customFormat="1">
      <c r="A12" s="5" t="s">
        <v>27</v>
      </c>
      <c r="B12" s="5">
        <v>10000</v>
      </c>
      <c r="C12" s="5">
        <f t="shared" si="1"/>
        <v>18171</v>
      </c>
      <c r="D12" s="5">
        <v>5000</v>
      </c>
      <c r="E12" s="64"/>
      <c r="G12" s="5">
        <f t="shared" si="0"/>
        <v>33171</v>
      </c>
    </row>
    <row r="13" spans="1:8" s="5" customFormat="1">
      <c r="A13" s="5" t="s">
        <v>28</v>
      </c>
      <c r="B13" s="5">
        <v>10000</v>
      </c>
      <c r="C13" s="5">
        <f t="shared" si="1"/>
        <v>51343</v>
      </c>
      <c r="D13" s="5">
        <v>5000</v>
      </c>
      <c r="E13" s="64"/>
      <c r="G13" s="5">
        <f t="shared" si="0"/>
        <v>66343</v>
      </c>
    </row>
    <row r="14" spans="1:8" s="5" customFormat="1">
      <c r="A14" s="5" t="s">
        <v>29</v>
      </c>
      <c r="B14" s="5">
        <v>10000</v>
      </c>
      <c r="C14" s="5">
        <f t="shared" si="1"/>
        <v>18171</v>
      </c>
      <c r="D14" s="5">
        <v>5000</v>
      </c>
      <c r="E14" s="64"/>
      <c r="G14" s="5">
        <f t="shared" si="0"/>
        <v>33171</v>
      </c>
    </row>
    <row r="15" spans="1:8" s="5" customFormat="1">
      <c r="A15" s="5" t="s">
        <v>30</v>
      </c>
      <c r="B15" s="5">
        <v>10000</v>
      </c>
      <c r="C15" s="5">
        <f t="shared" si="1"/>
        <v>83733</v>
      </c>
      <c r="D15" s="5">
        <v>5000</v>
      </c>
      <c r="E15" s="64"/>
      <c r="G15" s="5">
        <f t="shared" ref="G15" si="2">N33</f>
        <v>98733</v>
      </c>
    </row>
    <row r="16" spans="1:8" s="5" customFormat="1">
      <c r="A16" s="6" t="s">
        <v>98</v>
      </c>
      <c r="B16" s="7" t="s">
        <v>140</v>
      </c>
      <c r="C16" s="7" t="s">
        <v>141</v>
      </c>
      <c r="D16" s="64"/>
      <c r="G16" s="65">
        <f>SUM(G2:G15)</f>
        <v>822250</v>
      </c>
      <c r="H16" s="65"/>
    </row>
    <row r="17" spans="1:14" s="5" customFormat="1">
      <c r="A17" s="6" t="s">
        <v>100</v>
      </c>
      <c r="B17" s="7" t="s">
        <v>142</v>
      </c>
      <c r="C17" s="7" t="s">
        <v>143</v>
      </c>
    </row>
    <row r="18" spans="1:14" s="5" customFormat="1">
      <c r="A18" s="6" t="s">
        <v>109</v>
      </c>
      <c r="B18" s="7" t="s">
        <v>110</v>
      </c>
      <c r="C18" s="7" t="s">
        <v>144</v>
      </c>
    </row>
    <row r="19" spans="1:14" s="5" customFormat="1">
      <c r="F19" s="64" t="s">
        <v>102</v>
      </c>
      <c r="G19" s="5" t="s">
        <v>103</v>
      </c>
      <c r="H19" s="64" t="s">
        <v>145</v>
      </c>
      <c r="I19" s="5" t="s">
        <v>103</v>
      </c>
      <c r="J19" s="64" t="s">
        <v>146</v>
      </c>
      <c r="K19" s="64" t="s">
        <v>147</v>
      </c>
      <c r="L19" s="5" t="s">
        <v>103</v>
      </c>
      <c r="M19" s="5" t="s">
        <v>117</v>
      </c>
      <c r="N19" s="5" t="s">
        <v>74</v>
      </c>
    </row>
    <row r="20" spans="1:14">
      <c r="A20" s="65" t="s">
        <v>112</v>
      </c>
      <c r="B20" s="65" t="s">
        <v>113</v>
      </c>
      <c r="C20" s="5"/>
      <c r="D20" s="5"/>
      <c r="E20" s="5" t="s">
        <v>17</v>
      </c>
      <c r="F20" s="5">
        <v>0</v>
      </c>
      <c r="G20" s="5">
        <f>F20*650</f>
        <v>0</v>
      </c>
      <c r="H20" s="5">
        <v>1</v>
      </c>
      <c r="I20" s="68">
        <f>H20*B31</f>
        <v>26390</v>
      </c>
      <c r="J20" s="68">
        <f>H20*B32</f>
        <v>6000</v>
      </c>
      <c r="K20" s="5">
        <v>0</v>
      </c>
      <c r="L20" s="5">
        <f>K20*650</f>
        <v>0</v>
      </c>
      <c r="M20" s="5">
        <v>0</v>
      </c>
      <c r="N20" s="5">
        <f>G20+I20+J20+L20+M20</f>
        <v>32390</v>
      </c>
    </row>
    <row r="21" spans="1:14">
      <c r="A21" s="5" t="s">
        <v>148</v>
      </c>
      <c r="B21" s="5">
        <v>1015</v>
      </c>
      <c r="C21" s="5">
        <f>B21*650</f>
        <v>659750</v>
      </c>
      <c r="D21" s="5"/>
      <c r="E21" s="5" t="s">
        <v>18</v>
      </c>
      <c r="F21" s="5">
        <v>0</v>
      </c>
      <c r="G21" s="5">
        <f t="shared" ref="G21:G34" si="3">F21*650</f>
        <v>0</v>
      </c>
      <c r="H21" s="5">
        <v>1</v>
      </c>
      <c r="I21" s="68">
        <f>H21*B31</f>
        <v>26390</v>
      </c>
      <c r="J21" s="68">
        <f>H21*B32</f>
        <v>6000</v>
      </c>
      <c r="K21" s="5">
        <v>0</v>
      </c>
      <c r="L21" s="5">
        <f t="shared" ref="L21:L33" si="4">K21*650</f>
        <v>0</v>
      </c>
      <c r="M21" s="5">
        <v>781</v>
      </c>
      <c r="N21" s="5">
        <f t="shared" ref="N21:N33" si="5">G21+I21+J21+L21+M21</f>
        <v>33171</v>
      </c>
    </row>
    <row r="22" spans="1:14">
      <c r="A22" s="5" t="s">
        <v>117</v>
      </c>
      <c r="B22" s="5"/>
      <c r="C22" s="5">
        <v>12500</v>
      </c>
      <c r="D22" s="5"/>
      <c r="E22" s="5" t="s">
        <v>45</v>
      </c>
      <c r="F22" s="5">
        <v>0</v>
      </c>
      <c r="G22" s="5">
        <f t="shared" si="3"/>
        <v>0</v>
      </c>
      <c r="H22" s="5">
        <v>3</v>
      </c>
      <c r="I22" s="68">
        <f>H22*B31</f>
        <v>79170</v>
      </c>
      <c r="J22" s="68">
        <f>H22*B32</f>
        <v>18000</v>
      </c>
      <c r="K22" s="5">
        <v>0</v>
      </c>
      <c r="L22" s="5">
        <f t="shared" si="4"/>
        <v>0</v>
      </c>
      <c r="M22" s="5">
        <v>1563</v>
      </c>
      <c r="N22" s="5">
        <f t="shared" si="5"/>
        <v>98733</v>
      </c>
    </row>
    <row r="23" spans="1:14">
      <c r="A23" s="5" t="s">
        <v>146</v>
      </c>
      <c r="B23" s="5"/>
      <c r="C23" s="5">
        <v>150000</v>
      </c>
      <c r="D23" s="5"/>
      <c r="E23" s="5" t="s">
        <v>20</v>
      </c>
      <c r="F23" s="5">
        <v>0</v>
      </c>
      <c r="G23" s="5">
        <f t="shared" si="3"/>
        <v>0</v>
      </c>
      <c r="H23" s="5">
        <v>4</v>
      </c>
      <c r="I23" s="68">
        <f>H23*B31</f>
        <v>105560</v>
      </c>
      <c r="J23" s="68">
        <f>H23*B32</f>
        <v>24000</v>
      </c>
      <c r="K23" s="5">
        <v>0</v>
      </c>
      <c r="L23" s="5">
        <f t="shared" si="4"/>
        <v>0</v>
      </c>
      <c r="M23" s="5">
        <v>2343</v>
      </c>
      <c r="N23" s="5">
        <f t="shared" si="5"/>
        <v>131903</v>
      </c>
    </row>
    <row r="24" spans="1:14">
      <c r="A24" s="5"/>
      <c r="B24" s="5"/>
      <c r="C24" s="65">
        <f>SUM(C21:C23)</f>
        <v>822250</v>
      </c>
      <c r="D24" s="5"/>
      <c r="E24" s="5" t="s">
        <v>21</v>
      </c>
      <c r="F24" s="5">
        <v>0</v>
      </c>
      <c r="G24" s="5">
        <f t="shared" si="3"/>
        <v>0</v>
      </c>
      <c r="H24" s="5">
        <v>2</v>
      </c>
      <c r="I24" s="68">
        <f>H24*B31</f>
        <v>52780</v>
      </c>
      <c r="J24" s="68">
        <f>H24*B32</f>
        <v>12000</v>
      </c>
      <c r="K24" s="5">
        <v>0</v>
      </c>
      <c r="L24" s="5">
        <f t="shared" si="4"/>
        <v>0</v>
      </c>
      <c r="M24" s="5">
        <v>781</v>
      </c>
      <c r="N24" s="5">
        <f t="shared" si="5"/>
        <v>65561</v>
      </c>
    </row>
    <row r="25" spans="1:14">
      <c r="A25" s="5"/>
      <c r="B25" s="5"/>
      <c r="C25" s="5"/>
      <c r="D25" s="5"/>
      <c r="E25" s="5" t="s">
        <v>22</v>
      </c>
      <c r="F25" s="5">
        <v>0</v>
      </c>
      <c r="G25" s="5">
        <f t="shared" si="3"/>
        <v>0</v>
      </c>
      <c r="H25" s="5">
        <v>1</v>
      </c>
      <c r="I25" s="68">
        <f>H25*B31</f>
        <v>26390</v>
      </c>
      <c r="J25" s="68">
        <f>H25*B32</f>
        <v>6000</v>
      </c>
      <c r="K25" s="5">
        <v>0</v>
      </c>
      <c r="L25" s="5">
        <f t="shared" si="4"/>
        <v>0</v>
      </c>
      <c r="M25" s="5">
        <v>0</v>
      </c>
      <c r="N25" s="5">
        <f t="shared" si="5"/>
        <v>32390</v>
      </c>
    </row>
    <row r="26" spans="1:14">
      <c r="A26" s="5"/>
      <c r="B26" s="5"/>
      <c r="C26" s="5"/>
      <c r="D26" s="5"/>
      <c r="E26" s="5" t="s">
        <v>23</v>
      </c>
      <c r="F26" s="5">
        <v>0</v>
      </c>
      <c r="G26" s="5">
        <f t="shared" si="3"/>
        <v>0</v>
      </c>
      <c r="H26" s="5">
        <v>1</v>
      </c>
      <c r="I26" s="68">
        <f>H26*B31</f>
        <v>26390</v>
      </c>
      <c r="J26" s="68">
        <f>H26*B32</f>
        <v>6000</v>
      </c>
      <c r="K26" s="5">
        <v>0</v>
      </c>
      <c r="L26" s="5">
        <f t="shared" si="4"/>
        <v>0</v>
      </c>
      <c r="M26" s="5">
        <v>781</v>
      </c>
      <c r="N26" s="5">
        <f t="shared" si="5"/>
        <v>33171</v>
      </c>
    </row>
    <row r="27" spans="1:14">
      <c r="A27" s="5" t="s">
        <v>149</v>
      </c>
      <c r="B27" s="68">
        <v>650</v>
      </c>
      <c r="C27" s="5"/>
      <c r="D27" s="5"/>
      <c r="E27" s="5" t="s">
        <v>24</v>
      </c>
      <c r="F27" s="5">
        <v>0</v>
      </c>
      <c r="G27" s="5">
        <f t="shared" si="3"/>
        <v>0</v>
      </c>
      <c r="H27" s="5">
        <v>3</v>
      </c>
      <c r="I27" s="68">
        <f>H27*B31</f>
        <v>79170</v>
      </c>
      <c r="J27" s="68">
        <f>H27*B32</f>
        <v>18000</v>
      </c>
      <c r="K27" s="5">
        <v>0</v>
      </c>
      <c r="L27" s="5">
        <f t="shared" si="4"/>
        <v>0</v>
      </c>
      <c r="M27" s="5">
        <v>1563</v>
      </c>
      <c r="N27" s="5">
        <f t="shared" si="5"/>
        <v>98733</v>
      </c>
    </row>
    <row r="28" spans="1:14">
      <c r="A28" s="5" t="s">
        <v>150</v>
      </c>
      <c r="B28" s="68">
        <v>25</v>
      </c>
      <c r="C28" s="5"/>
      <c r="D28" s="5"/>
      <c r="E28" s="5" t="s">
        <v>25</v>
      </c>
      <c r="F28" s="5">
        <v>0</v>
      </c>
      <c r="G28" s="5">
        <f t="shared" si="3"/>
        <v>0</v>
      </c>
      <c r="H28" s="5">
        <v>1</v>
      </c>
      <c r="I28" s="68">
        <f>H28*B31</f>
        <v>26390</v>
      </c>
      <c r="J28" s="68">
        <f>H28*B32</f>
        <v>6000</v>
      </c>
      <c r="K28" s="5">
        <v>0</v>
      </c>
      <c r="L28" s="5">
        <f t="shared" si="4"/>
        <v>0</v>
      </c>
      <c r="M28" s="5">
        <v>0</v>
      </c>
      <c r="N28" s="5">
        <f t="shared" si="5"/>
        <v>32390</v>
      </c>
    </row>
    <row r="29" spans="1:14">
      <c r="A29" s="5" t="s">
        <v>151</v>
      </c>
      <c r="B29" s="68">
        <v>14</v>
      </c>
      <c r="C29" s="5"/>
      <c r="D29" s="5"/>
      <c r="E29" s="5" t="s">
        <v>26</v>
      </c>
      <c r="F29" s="5">
        <v>0</v>
      </c>
      <c r="G29" s="5">
        <f t="shared" si="3"/>
        <v>0</v>
      </c>
      <c r="H29" s="5">
        <v>1</v>
      </c>
      <c r="I29" s="68">
        <f>H29*B31</f>
        <v>26390</v>
      </c>
      <c r="J29" s="68">
        <f>H29*B32</f>
        <v>6000</v>
      </c>
      <c r="K29" s="5">
        <v>0</v>
      </c>
      <c r="L29" s="5">
        <f t="shared" si="4"/>
        <v>0</v>
      </c>
      <c r="M29" s="5">
        <v>0</v>
      </c>
      <c r="N29" s="5">
        <f t="shared" si="5"/>
        <v>32390</v>
      </c>
    </row>
    <row r="30" spans="1:14">
      <c r="A30" s="5"/>
      <c r="B30" s="68"/>
      <c r="C30" s="5"/>
      <c r="D30" s="5"/>
      <c r="E30" s="5" t="s">
        <v>27</v>
      </c>
      <c r="F30" s="5">
        <v>0</v>
      </c>
      <c r="G30" s="5">
        <f t="shared" si="3"/>
        <v>0</v>
      </c>
      <c r="H30" s="5">
        <v>1</v>
      </c>
      <c r="I30" s="68">
        <f>H30*B31</f>
        <v>26390</v>
      </c>
      <c r="J30" s="68">
        <f>H30*B32</f>
        <v>6000</v>
      </c>
      <c r="K30" s="5">
        <v>0</v>
      </c>
      <c r="L30" s="5">
        <f t="shared" si="4"/>
        <v>0</v>
      </c>
      <c r="M30" s="5">
        <v>781</v>
      </c>
      <c r="N30" s="5">
        <f t="shared" si="5"/>
        <v>33171</v>
      </c>
    </row>
    <row r="31" spans="1:14">
      <c r="A31" s="5" t="s">
        <v>152</v>
      </c>
      <c r="B31" s="68">
        <f>(B21/B28)*B27</f>
        <v>26390</v>
      </c>
      <c r="C31" s="5"/>
      <c r="D31" s="5"/>
      <c r="E31" s="5" t="s">
        <v>28</v>
      </c>
      <c r="F31" s="5">
        <v>0</v>
      </c>
      <c r="G31" s="5">
        <f t="shared" si="3"/>
        <v>0</v>
      </c>
      <c r="H31" s="5">
        <v>2</v>
      </c>
      <c r="I31" s="68">
        <f>H31*B31</f>
        <v>52780</v>
      </c>
      <c r="J31" s="68">
        <f>H31*B32</f>
        <v>12000</v>
      </c>
      <c r="K31" s="5">
        <v>0</v>
      </c>
      <c r="L31" s="5">
        <f t="shared" si="4"/>
        <v>0</v>
      </c>
      <c r="M31" s="5">
        <v>1563</v>
      </c>
      <c r="N31" s="5">
        <f t="shared" si="5"/>
        <v>66343</v>
      </c>
    </row>
    <row r="32" spans="1:14">
      <c r="A32" s="5" t="s">
        <v>153</v>
      </c>
      <c r="B32" s="68">
        <f>C23/B28</f>
        <v>6000</v>
      </c>
      <c r="C32" s="5"/>
      <c r="D32" s="5"/>
      <c r="E32" s="5" t="s">
        <v>29</v>
      </c>
      <c r="F32" s="5">
        <v>0</v>
      </c>
      <c r="G32" s="5">
        <f t="shared" si="3"/>
        <v>0</v>
      </c>
      <c r="H32" s="5">
        <v>1</v>
      </c>
      <c r="I32" s="68">
        <f>H32*B31</f>
        <v>26390</v>
      </c>
      <c r="J32" s="68">
        <f>H32*B32</f>
        <v>6000</v>
      </c>
      <c r="K32" s="5">
        <v>0</v>
      </c>
      <c r="L32" s="5">
        <f t="shared" si="4"/>
        <v>0</v>
      </c>
      <c r="M32" s="5">
        <v>781</v>
      </c>
      <c r="N32" s="5">
        <f t="shared" si="5"/>
        <v>33171</v>
      </c>
    </row>
    <row r="33" spans="1:14">
      <c r="A33" s="5"/>
      <c r="B33" s="5"/>
      <c r="C33" s="5"/>
      <c r="D33" s="5"/>
      <c r="E33" s="5" t="s">
        <v>30</v>
      </c>
      <c r="F33" s="5">
        <v>0</v>
      </c>
      <c r="G33" s="5">
        <f t="shared" si="3"/>
        <v>0</v>
      </c>
      <c r="H33" s="5">
        <v>3</v>
      </c>
      <c r="I33" s="68">
        <f>H33*B31</f>
        <v>79170</v>
      </c>
      <c r="J33" s="68">
        <f>H33*B32</f>
        <v>18000</v>
      </c>
      <c r="K33" s="5">
        <v>0</v>
      </c>
      <c r="L33" s="5">
        <f t="shared" si="4"/>
        <v>0</v>
      </c>
      <c r="M33" s="5">
        <v>1563</v>
      </c>
      <c r="N33" s="5">
        <f t="shared" si="5"/>
        <v>98733</v>
      </c>
    </row>
    <row r="34" spans="1:14">
      <c r="A34" s="5"/>
      <c r="B34" s="5"/>
      <c r="C34" s="5"/>
      <c r="D34" s="5"/>
      <c r="E34" s="5"/>
      <c r="F34" s="65">
        <f>SUM(F20:F33)</f>
        <v>0</v>
      </c>
      <c r="G34" s="5">
        <f t="shared" si="3"/>
        <v>0</v>
      </c>
      <c r="H34" s="65">
        <f>SUM(H20:H33)</f>
        <v>25</v>
      </c>
      <c r="I34" s="65">
        <f>SUM(I20:I33)</f>
        <v>659750</v>
      </c>
      <c r="J34" s="65">
        <f>SUM(J20:J33)</f>
        <v>150000</v>
      </c>
      <c r="K34" s="5"/>
      <c r="L34" s="65">
        <f>SUM(L20:L33)</f>
        <v>0</v>
      </c>
      <c r="M34" s="65">
        <f>SUM(M20:M33)</f>
        <v>12500</v>
      </c>
      <c r="N34" s="65">
        <f>SUM(N20:N33)</f>
        <v>822250</v>
      </c>
    </row>
    <row r="35" spans="1:1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5"/>
  <sheetViews>
    <sheetView topLeftCell="F10" workbookViewId="0">
      <selection activeCell="N19" sqref="N19"/>
    </sheetView>
  </sheetViews>
  <sheetFormatPr defaultColWidth="10.796875" defaultRowHeight="15.6"/>
  <cols>
    <col min="1" max="1" width="22.59765625" style="5" customWidth="1"/>
    <col min="2" max="16384" width="10.796875" style="5"/>
  </cols>
  <sheetData>
    <row r="1" spans="1:2">
      <c r="A1" s="66" t="s">
        <v>154</v>
      </c>
      <c r="B1" s="5" t="s">
        <v>98</v>
      </c>
    </row>
    <row r="2" spans="1:2">
      <c r="A2" s="5" t="s">
        <v>17</v>
      </c>
      <c r="B2" s="5">
        <f>K21</f>
        <v>7800</v>
      </c>
    </row>
    <row r="3" spans="1:2">
      <c r="A3" s="5" t="s">
        <v>18</v>
      </c>
      <c r="B3" s="5">
        <f t="shared" ref="B3:B15" si="0">K22</f>
        <v>7800</v>
      </c>
    </row>
    <row r="4" spans="1:2">
      <c r="A4" s="5" t="s">
        <v>45</v>
      </c>
      <c r="B4" s="5">
        <f t="shared" si="0"/>
        <v>7800</v>
      </c>
    </row>
    <row r="5" spans="1:2">
      <c r="A5" s="5" t="s">
        <v>20</v>
      </c>
      <c r="B5" s="5">
        <f t="shared" si="0"/>
        <v>18850</v>
      </c>
    </row>
    <row r="6" spans="1:2">
      <c r="A6" s="5" t="s">
        <v>21</v>
      </c>
      <c r="B6" s="5">
        <f t="shared" si="0"/>
        <v>7800</v>
      </c>
    </row>
    <row r="7" spans="1:2">
      <c r="A7" s="5" t="s">
        <v>22</v>
      </c>
      <c r="B7" s="5">
        <f t="shared" si="0"/>
        <v>7800</v>
      </c>
    </row>
    <row r="8" spans="1:2">
      <c r="A8" s="5" t="s">
        <v>23</v>
      </c>
      <c r="B8" s="5">
        <f t="shared" si="0"/>
        <v>11050</v>
      </c>
    </row>
    <row r="9" spans="1:2">
      <c r="A9" s="5" t="s">
        <v>24</v>
      </c>
      <c r="B9" s="5">
        <f t="shared" si="0"/>
        <v>14300</v>
      </c>
    </row>
    <row r="10" spans="1:2">
      <c r="A10" s="5" t="s">
        <v>25</v>
      </c>
      <c r="B10" s="5">
        <f t="shared" si="0"/>
        <v>7800</v>
      </c>
    </row>
    <row r="11" spans="1:2">
      <c r="A11" s="5" t="s">
        <v>26</v>
      </c>
      <c r="B11" s="5">
        <f t="shared" si="0"/>
        <v>7800</v>
      </c>
    </row>
    <row r="12" spans="1:2">
      <c r="A12" s="5" t="s">
        <v>27</v>
      </c>
      <c r="B12" s="5">
        <f t="shared" si="0"/>
        <v>9750</v>
      </c>
    </row>
    <row r="13" spans="1:2">
      <c r="A13" s="5" t="s">
        <v>28</v>
      </c>
      <c r="B13" s="5">
        <f t="shared" si="0"/>
        <v>18850</v>
      </c>
    </row>
    <row r="14" spans="1:2">
      <c r="A14" s="5" t="s">
        <v>29</v>
      </c>
      <c r="B14" s="5">
        <f t="shared" si="0"/>
        <v>7800</v>
      </c>
    </row>
    <row r="15" spans="1:2">
      <c r="A15" s="5" t="s">
        <v>30</v>
      </c>
      <c r="B15" s="5">
        <f t="shared" si="0"/>
        <v>18850</v>
      </c>
    </row>
    <row r="16" spans="1:2">
      <c r="B16" s="5">
        <f>SUM(B2:B15)</f>
        <v>154050</v>
      </c>
    </row>
    <row r="19" spans="1:11">
      <c r="A19" s="5" t="s">
        <v>98</v>
      </c>
      <c r="B19" s="5" t="s">
        <v>110</v>
      </c>
      <c r="C19" s="69">
        <v>43585</v>
      </c>
    </row>
    <row r="20" spans="1:11">
      <c r="F20" s="5" t="s">
        <v>155</v>
      </c>
      <c r="G20" s="5" t="s">
        <v>103</v>
      </c>
      <c r="H20" s="5" t="s">
        <v>156</v>
      </c>
      <c r="I20" s="5" t="s">
        <v>157</v>
      </c>
      <c r="J20" s="5" t="s">
        <v>158</v>
      </c>
      <c r="K20" s="5" t="s">
        <v>159</v>
      </c>
    </row>
    <row r="21" spans="1:11">
      <c r="E21" s="5" t="s">
        <v>17</v>
      </c>
      <c r="F21" s="5">
        <v>5</v>
      </c>
      <c r="G21" s="5">
        <f>F21*650</f>
        <v>3250</v>
      </c>
      <c r="H21" s="5">
        <v>3</v>
      </c>
      <c r="I21" s="5">
        <v>7</v>
      </c>
      <c r="J21" s="5">
        <f>I21*650</f>
        <v>4550</v>
      </c>
      <c r="K21" s="5">
        <f t="shared" ref="K21:K34" si="1">G21+J21</f>
        <v>7800</v>
      </c>
    </row>
    <row r="22" spans="1:11">
      <c r="E22" s="5" t="s">
        <v>18</v>
      </c>
      <c r="F22" s="5">
        <v>5</v>
      </c>
      <c r="G22" s="5">
        <f t="shared" ref="G22:G34" si="2">F22*650</f>
        <v>3250</v>
      </c>
      <c r="H22" s="5">
        <v>3</v>
      </c>
      <c r="I22" s="5">
        <v>7</v>
      </c>
      <c r="J22" s="5">
        <f t="shared" ref="J22:J34" si="3">I22*650</f>
        <v>4550</v>
      </c>
      <c r="K22" s="5">
        <f t="shared" si="1"/>
        <v>7800</v>
      </c>
    </row>
    <row r="23" spans="1:11">
      <c r="E23" s="5" t="s">
        <v>97</v>
      </c>
      <c r="F23" s="5">
        <v>5</v>
      </c>
      <c r="G23" s="5">
        <f t="shared" si="2"/>
        <v>3250</v>
      </c>
      <c r="H23" s="5">
        <v>3</v>
      </c>
      <c r="I23" s="5">
        <v>7</v>
      </c>
      <c r="J23" s="5">
        <f t="shared" si="3"/>
        <v>4550</v>
      </c>
      <c r="K23" s="5">
        <f t="shared" si="1"/>
        <v>7800</v>
      </c>
    </row>
    <row r="24" spans="1:11">
      <c r="E24" s="5" t="s">
        <v>20</v>
      </c>
      <c r="F24" s="5">
        <v>5</v>
      </c>
      <c r="G24" s="5">
        <f t="shared" si="2"/>
        <v>3250</v>
      </c>
      <c r="H24" s="5">
        <v>10</v>
      </c>
      <c r="I24" s="5">
        <v>24</v>
      </c>
      <c r="J24" s="5">
        <f t="shared" si="3"/>
        <v>15600</v>
      </c>
      <c r="K24" s="5">
        <f t="shared" si="1"/>
        <v>18850</v>
      </c>
    </row>
    <row r="25" spans="1:11">
      <c r="B25" s="5" t="s">
        <v>113</v>
      </c>
      <c r="E25" s="5" t="s">
        <v>21</v>
      </c>
      <c r="F25" s="5">
        <v>5</v>
      </c>
      <c r="G25" s="5">
        <f t="shared" si="2"/>
        <v>3250</v>
      </c>
      <c r="H25" s="5">
        <v>3</v>
      </c>
      <c r="I25" s="5">
        <v>7</v>
      </c>
      <c r="J25" s="5">
        <f t="shared" si="3"/>
        <v>4550</v>
      </c>
      <c r="K25" s="5">
        <f t="shared" si="1"/>
        <v>7800</v>
      </c>
    </row>
    <row r="26" spans="1:11">
      <c r="A26" s="5" t="s">
        <v>114</v>
      </c>
      <c r="B26" s="5">
        <v>70</v>
      </c>
      <c r="C26" s="5">
        <f>B26*650</f>
        <v>45500</v>
      </c>
      <c r="E26" s="5" t="s">
        <v>22</v>
      </c>
      <c r="F26" s="5">
        <v>5</v>
      </c>
      <c r="G26" s="5">
        <f t="shared" si="2"/>
        <v>3250</v>
      </c>
      <c r="H26" s="5">
        <v>3</v>
      </c>
      <c r="I26" s="5">
        <v>7</v>
      </c>
      <c r="J26" s="5">
        <f t="shared" si="3"/>
        <v>4550</v>
      </c>
      <c r="K26" s="5">
        <f t="shared" si="1"/>
        <v>7800</v>
      </c>
    </row>
    <row r="27" spans="1:11">
      <c r="A27" s="5" t="s">
        <v>160</v>
      </c>
      <c r="B27" s="5">
        <v>167</v>
      </c>
      <c r="C27" s="5">
        <f>B27*650</f>
        <v>108550</v>
      </c>
      <c r="E27" s="5" t="s">
        <v>23</v>
      </c>
      <c r="F27" s="5">
        <v>5</v>
      </c>
      <c r="G27" s="5">
        <f t="shared" si="2"/>
        <v>3250</v>
      </c>
      <c r="H27" s="5">
        <v>5</v>
      </c>
      <c r="I27" s="5">
        <v>12</v>
      </c>
      <c r="J27" s="5">
        <f t="shared" si="3"/>
        <v>7800</v>
      </c>
      <c r="K27" s="5">
        <f t="shared" si="1"/>
        <v>11050</v>
      </c>
    </row>
    <row r="28" spans="1:11">
      <c r="C28" s="5">
        <f>SUM(C26:C27)</f>
        <v>154050</v>
      </c>
      <c r="E28" s="5" t="s">
        <v>24</v>
      </c>
      <c r="F28" s="5">
        <v>5</v>
      </c>
      <c r="G28" s="5">
        <f t="shared" si="2"/>
        <v>3250</v>
      </c>
      <c r="H28" s="5">
        <v>7</v>
      </c>
      <c r="I28" s="5">
        <v>17</v>
      </c>
      <c r="J28" s="5">
        <f t="shared" si="3"/>
        <v>11050</v>
      </c>
      <c r="K28" s="5">
        <f t="shared" si="1"/>
        <v>14300</v>
      </c>
    </row>
    <row r="29" spans="1:11">
      <c r="E29" s="5" t="s">
        <v>25</v>
      </c>
      <c r="F29" s="5">
        <v>5</v>
      </c>
      <c r="G29" s="5">
        <f t="shared" si="2"/>
        <v>3250</v>
      </c>
      <c r="H29" s="5">
        <v>3</v>
      </c>
      <c r="I29" s="5">
        <v>7</v>
      </c>
      <c r="J29" s="5">
        <f t="shared" si="3"/>
        <v>4550</v>
      </c>
      <c r="K29" s="5">
        <f t="shared" si="1"/>
        <v>7800</v>
      </c>
    </row>
    <row r="30" spans="1:11">
      <c r="E30" s="5" t="s">
        <v>26</v>
      </c>
      <c r="F30" s="5">
        <v>5</v>
      </c>
      <c r="G30" s="5">
        <f t="shared" si="2"/>
        <v>3250</v>
      </c>
      <c r="H30" s="5">
        <v>3</v>
      </c>
      <c r="I30" s="5">
        <v>7</v>
      </c>
      <c r="J30" s="5">
        <f t="shared" si="3"/>
        <v>4550</v>
      </c>
      <c r="K30" s="5">
        <f t="shared" si="1"/>
        <v>7800</v>
      </c>
    </row>
    <row r="31" spans="1:11">
      <c r="E31" s="5" t="s">
        <v>27</v>
      </c>
      <c r="F31" s="5">
        <v>5</v>
      </c>
      <c r="G31" s="5">
        <f t="shared" si="2"/>
        <v>3250</v>
      </c>
      <c r="H31" s="5">
        <v>4</v>
      </c>
      <c r="I31" s="5">
        <f t="shared" ref="I31" si="4">H31*2.5</f>
        <v>10</v>
      </c>
      <c r="J31" s="5">
        <f t="shared" si="3"/>
        <v>6500</v>
      </c>
      <c r="K31" s="5">
        <f t="shared" si="1"/>
        <v>9750</v>
      </c>
    </row>
    <row r="32" spans="1:11">
      <c r="E32" s="5" t="s">
        <v>28</v>
      </c>
      <c r="F32" s="5">
        <v>5</v>
      </c>
      <c r="G32" s="5">
        <f t="shared" si="2"/>
        <v>3250</v>
      </c>
      <c r="H32" s="5">
        <v>10</v>
      </c>
      <c r="I32" s="5">
        <v>24</v>
      </c>
      <c r="J32" s="5">
        <f t="shared" si="3"/>
        <v>15600</v>
      </c>
      <c r="K32" s="5">
        <f t="shared" si="1"/>
        <v>18850</v>
      </c>
    </row>
    <row r="33" spans="5:11">
      <c r="E33" s="5" t="s">
        <v>29</v>
      </c>
      <c r="F33" s="5">
        <v>5</v>
      </c>
      <c r="G33" s="5">
        <f t="shared" si="2"/>
        <v>3250</v>
      </c>
      <c r="H33" s="5">
        <v>3</v>
      </c>
      <c r="I33" s="5">
        <v>7</v>
      </c>
      <c r="J33" s="5">
        <f t="shared" si="3"/>
        <v>4550</v>
      </c>
      <c r="K33" s="5">
        <f t="shared" si="1"/>
        <v>7800</v>
      </c>
    </row>
    <row r="34" spans="5:11">
      <c r="E34" s="5" t="s">
        <v>30</v>
      </c>
      <c r="F34" s="5">
        <v>5</v>
      </c>
      <c r="G34" s="5">
        <f t="shared" si="2"/>
        <v>3250</v>
      </c>
      <c r="H34" s="5">
        <v>10</v>
      </c>
      <c r="I34" s="5">
        <v>24</v>
      </c>
      <c r="J34" s="5">
        <f t="shared" si="3"/>
        <v>15600</v>
      </c>
      <c r="K34" s="5">
        <f t="shared" si="1"/>
        <v>18850</v>
      </c>
    </row>
    <row r="35" spans="5:11">
      <c r="F35" s="5">
        <v>70</v>
      </c>
      <c r="G35" s="5">
        <v>45500</v>
      </c>
      <c r="H35" s="5">
        <v>70</v>
      </c>
      <c r="I35" s="5">
        <f>SUM(I21:I34)</f>
        <v>167</v>
      </c>
      <c r="J35" s="5">
        <f>SUM(J21:J34)</f>
        <v>108550</v>
      </c>
      <c r="K35" s="5">
        <f>SUM(K21:K34)</f>
        <v>154050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6"/>
  <sheetViews>
    <sheetView topLeftCell="A29" workbookViewId="0">
      <selection activeCell="C38" sqref="C38"/>
    </sheetView>
  </sheetViews>
  <sheetFormatPr defaultColWidth="11" defaultRowHeight="15.6"/>
  <cols>
    <col min="1" max="1" width="29.59765625" customWidth="1"/>
  </cols>
  <sheetData>
    <row r="1" spans="1:5">
      <c r="A1" s="4" t="s">
        <v>5</v>
      </c>
      <c r="B1" t="s">
        <v>98</v>
      </c>
      <c r="C1" t="s">
        <v>100</v>
      </c>
      <c r="D1" t="s">
        <v>109</v>
      </c>
    </row>
    <row r="2" spans="1:5">
      <c r="A2" t="s">
        <v>17</v>
      </c>
      <c r="E2" s="9">
        <f>SUM(B2:D2)</f>
        <v>0</v>
      </c>
    </row>
    <row r="3" spans="1:5">
      <c r="A3" t="s">
        <v>18</v>
      </c>
      <c r="E3" s="9">
        <f t="shared" ref="E3:E15" si="0">SUM(B3:D3)</f>
        <v>0</v>
      </c>
    </row>
    <row r="4" spans="1:5">
      <c r="A4" t="s">
        <v>97</v>
      </c>
      <c r="E4" s="9">
        <f t="shared" si="0"/>
        <v>0</v>
      </c>
    </row>
    <row r="5" spans="1:5">
      <c r="A5" t="s">
        <v>20</v>
      </c>
      <c r="E5" s="9">
        <f t="shared" si="0"/>
        <v>0</v>
      </c>
    </row>
    <row r="6" spans="1:5">
      <c r="A6" t="s">
        <v>21</v>
      </c>
      <c r="E6" s="9">
        <f t="shared" si="0"/>
        <v>0</v>
      </c>
    </row>
    <row r="7" spans="1:5">
      <c r="A7" t="s">
        <v>22</v>
      </c>
      <c r="E7" s="9">
        <f t="shared" si="0"/>
        <v>0</v>
      </c>
    </row>
    <row r="8" spans="1:5">
      <c r="A8" t="s">
        <v>23</v>
      </c>
      <c r="B8">
        <v>15000</v>
      </c>
      <c r="C8">
        <v>31750</v>
      </c>
      <c r="D8">
        <v>10000</v>
      </c>
      <c r="E8" s="9">
        <f t="shared" si="0"/>
        <v>56750</v>
      </c>
    </row>
    <row r="9" spans="1:5">
      <c r="A9" t="s">
        <v>24</v>
      </c>
      <c r="B9">
        <v>15000</v>
      </c>
      <c r="C9">
        <v>31750</v>
      </c>
      <c r="D9">
        <v>10000</v>
      </c>
      <c r="E9" s="9">
        <f t="shared" si="0"/>
        <v>56750</v>
      </c>
    </row>
    <row r="10" spans="1:5">
      <c r="A10" t="s">
        <v>25</v>
      </c>
      <c r="E10" s="9">
        <f t="shared" si="0"/>
        <v>0</v>
      </c>
    </row>
    <row r="11" spans="1:5">
      <c r="A11" t="s">
        <v>26</v>
      </c>
      <c r="E11" s="9">
        <f t="shared" si="0"/>
        <v>0</v>
      </c>
    </row>
    <row r="12" spans="1:5">
      <c r="A12" t="s">
        <v>27</v>
      </c>
      <c r="E12" s="9">
        <f t="shared" si="0"/>
        <v>0</v>
      </c>
    </row>
    <row r="13" spans="1:5">
      <c r="A13" t="s">
        <v>28</v>
      </c>
      <c r="B13">
        <v>15000</v>
      </c>
      <c r="C13">
        <v>30250</v>
      </c>
      <c r="D13">
        <v>10000</v>
      </c>
      <c r="E13" s="9">
        <f t="shared" si="0"/>
        <v>55250</v>
      </c>
    </row>
    <row r="14" spans="1:5">
      <c r="A14" t="s">
        <v>29</v>
      </c>
      <c r="E14" s="9">
        <f t="shared" si="0"/>
        <v>0</v>
      </c>
    </row>
    <row r="15" spans="1:5">
      <c r="A15" t="s">
        <v>30</v>
      </c>
      <c r="E15" s="9">
        <f t="shared" si="0"/>
        <v>0</v>
      </c>
    </row>
    <row r="17" spans="1:15">
      <c r="A17" s="6" t="s">
        <v>98</v>
      </c>
      <c r="B17" s="7" t="s">
        <v>161</v>
      </c>
      <c r="C17" s="48">
        <v>43524</v>
      </c>
    </row>
    <row r="18" spans="1:15">
      <c r="A18" s="6" t="s">
        <v>100</v>
      </c>
      <c r="B18" s="7" t="s">
        <v>162</v>
      </c>
      <c r="C18" s="48">
        <v>43631</v>
      </c>
    </row>
    <row r="19" spans="1:15">
      <c r="A19" s="6" t="s">
        <v>109</v>
      </c>
      <c r="B19" s="7" t="s">
        <v>110</v>
      </c>
      <c r="C19" s="48">
        <v>43449</v>
      </c>
    </row>
    <row r="21" spans="1:15">
      <c r="E21" t="s">
        <v>102</v>
      </c>
      <c r="F21" t="s">
        <v>163</v>
      </c>
      <c r="G21" t="s">
        <v>103</v>
      </c>
      <c r="H21" t="s">
        <v>164</v>
      </c>
      <c r="I21" t="s">
        <v>103</v>
      </c>
      <c r="J21" t="s">
        <v>165</v>
      </c>
      <c r="K21" t="s">
        <v>103</v>
      </c>
      <c r="L21" t="s">
        <v>166</v>
      </c>
      <c r="M21" t="s">
        <v>117</v>
      </c>
      <c r="N21" t="s">
        <v>167</v>
      </c>
      <c r="O21" t="s">
        <v>74</v>
      </c>
    </row>
    <row r="22" spans="1:15">
      <c r="D22" t="s">
        <v>17</v>
      </c>
      <c r="G22">
        <f>F22*650</f>
        <v>0</v>
      </c>
      <c r="I22">
        <f>H22*650</f>
        <v>0</v>
      </c>
      <c r="K22">
        <f>J22*650</f>
        <v>0</v>
      </c>
      <c r="O22">
        <f>E22+G22+I22+K22+L22+M22+N22</f>
        <v>0</v>
      </c>
    </row>
    <row r="23" spans="1:15">
      <c r="D23" t="s">
        <v>18</v>
      </c>
      <c r="G23">
        <f t="shared" ref="G23:G35" si="1">F23*650</f>
        <v>0</v>
      </c>
      <c r="I23">
        <f t="shared" ref="I23:I35" si="2">H23*650</f>
        <v>0</v>
      </c>
      <c r="K23">
        <f t="shared" ref="K23:K35" si="3">J23*650</f>
        <v>0</v>
      </c>
      <c r="O23">
        <f t="shared" ref="O23:O35" si="4">E23+G23+I23+K23+L23+M23+N23</f>
        <v>0</v>
      </c>
    </row>
    <row r="24" spans="1:15">
      <c r="D24" t="s">
        <v>97</v>
      </c>
      <c r="G24">
        <f t="shared" si="1"/>
        <v>0</v>
      </c>
      <c r="I24">
        <f t="shared" si="2"/>
        <v>0</v>
      </c>
      <c r="K24">
        <f t="shared" si="3"/>
        <v>0</v>
      </c>
      <c r="O24">
        <f t="shared" si="4"/>
        <v>0</v>
      </c>
    </row>
    <row r="25" spans="1:15">
      <c r="D25" t="s">
        <v>20</v>
      </c>
      <c r="G25">
        <f t="shared" si="1"/>
        <v>0</v>
      </c>
      <c r="I25">
        <f t="shared" si="2"/>
        <v>0</v>
      </c>
      <c r="K25">
        <f t="shared" si="3"/>
        <v>0</v>
      </c>
      <c r="O25">
        <f t="shared" si="4"/>
        <v>0</v>
      </c>
    </row>
    <row r="26" spans="1:15">
      <c r="D26" t="s">
        <v>21</v>
      </c>
      <c r="G26">
        <f t="shared" si="1"/>
        <v>0</v>
      </c>
      <c r="I26">
        <f t="shared" si="2"/>
        <v>0</v>
      </c>
      <c r="K26">
        <f t="shared" si="3"/>
        <v>0</v>
      </c>
      <c r="O26">
        <f t="shared" si="4"/>
        <v>0</v>
      </c>
    </row>
    <row r="27" spans="1:15">
      <c r="D27" t="s">
        <v>22</v>
      </c>
      <c r="G27">
        <f t="shared" si="1"/>
        <v>0</v>
      </c>
      <c r="I27">
        <f t="shared" si="2"/>
        <v>0</v>
      </c>
      <c r="K27">
        <f t="shared" si="3"/>
        <v>0</v>
      </c>
      <c r="O27">
        <f t="shared" si="4"/>
        <v>0</v>
      </c>
    </row>
    <row r="28" spans="1:15">
      <c r="D28" t="s">
        <v>23</v>
      </c>
      <c r="E28">
        <v>10</v>
      </c>
      <c r="F28">
        <v>10</v>
      </c>
      <c r="G28">
        <f>(F28+E28)*650</f>
        <v>13000</v>
      </c>
      <c r="H28">
        <v>30</v>
      </c>
      <c r="I28">
        <f t="shared" si="2"/>
        <v>19500</v>
      </c>
      <c r="J28">
        <v>5</v>
      </c>
      <c r="K28">
        <f t="shared" si="3"/>
        <v>3250</v>
      </c>
      <c r="L28">
        <v>18000</v>
      </c>
      <c r="M28">
        <v>2000</v>
      </c>
      <c r="N28">
        <v>1000</v>
      </c>
      <c r="O28">
        <f>G28+I28+K28+L28+M28+N28</f>
        <v>56750</v>
      </c>
    </row>
    <row r="29" spans="1:15">
      <c r="D29" t="s">
        <v>24</v>
      </c>
      <c r="E29">
        <v>10</v>
      </c>
      <c r="F29">
        <v>10</v>
      </c>
      <c r="G29">
        <f t="shared" ref="G29:G33" si="5">(F29+E29)*650</f>
        <v>13000</v>
      </c>
      <c r="H29">
        <v>30</v>
      </c>
      <c r="I29">
        <f t="shared" si="2"/>
        <v>19500</v>
      </c>
      <c r="J29">
        <v>5</v>
      </c>
      <c r="K29">
        <f t="shared" si="3"/>
        <v>3250</v>
      </c>
      <c r="L29">
        <v>18000</v>
      </c>
      <c r="M29">
        <v>2000</v>
      </c>
      <c r="N29">
        <v>1000</v>
      </c>
      <c r="O29">
        <f>G29+I29+K29+L29+M29+N29</f>
        <v>56750</v>
      </c>
    </row>
    <row r="30" spans="1:15">
      <c r="D30" t="s">
        <v>25</v>
      </c>
      <c r="G30">
        <f t="shared" si="5"/>
        <v>0</v>
      </c>
      <c r="I30">
        <f t="shared" si="2"/>
        <v>0</v>
      </c>
      <c r="K30">
        <f t="shared" si="3"/>
        <v>0</v>
      </c>
      <c r="O30">
        <f t="shared" si="4"/>
        <v>0</v>
      </c>
    </row>
    <row r="31" spans="1:15">
      <c r="D31" t="s">
        <v>26</v>
      </c>
      <c r="G31">
        <f t="shared" si="5"/>
        <v>0</v>
      </c>
      <c r="I31">
        <f t="shared" si="2"/>
        <v>0</v>
      </c>
      <c r="K31">
        <f t="shared" si="3"/>
        <v>0</v>
      </c>
      <c r="O31">
        <f t="shared" si="4"/>
        <v>0</v>
      </c>
    </row>
    <row r="32" spans="1:15">
      <c r="D32" t="s">
        <v>27</v>
      </c>
      <c r="G32">
        <f t="shared" si="5"/>
        <v>0</v>
      </c>
      <c r="I32">
        <f t="shared" si="2"/>
        <v>0</v>
      </c>
      <c r="K32">
        <f t="shared" si="3"/>
        <v>0</v>
      </c>
      <c r="O32">
        <f t="shared" si="4"/>
        <v>0</v>
      </c>
    </row>
    <row r="33" spans="4:15">
      <c r="D33" t="s">
        <v>28</v>
      </c>
      <c r="E33">
        <v>10</v>
      </c>
      <c r="F33">
        <v>10</v>
      </c>
      <c r="G33">
        <f t="shared" si="5"/>
        <v>13000</v>
      </c>
      <c r="H33">
        <v>30</v>
      </c>
      <c r="I33">
        <f t="shared" si="2"/>
        <v>19500</v>
      </c>
      <c r="J33">
        <v>5</v>
      </c>
      <c r="K33">
        <f t="shared" si="3"/>
        <v>3250</v>
      </c>
      <c r="L33">
        <v>18000</v>
      </c>
      <c r="M33">
        <v>500</v>
      </c>
      <c r="N33">
        <v>1000</v>
      </c>
      <c r="O33">
        <f>G33+I33+K33+L33+M33+N33</f>
        <v>55250</v>
      </c>
    </row>
    <row r="34" spans="4:15">
      <c r="D34" t="s">
        <v>29</v>
      </c>
      <c r="G34">
        <f t="shared" si="1"/>
        <v>0</v>
      </c>
      <c r="I34">
        <f t="shared" si="2"/>
        <v>0</v>
      </c>
      <c r="K34">
        <f t="shared" si="3"/>
        <v>0</v>
      </c>
      <c r="O34">
        <f t="shared" si="4"/>
        <v>0</v>
      </c>
    </row>
    <row r="35" spans="4:15">
      <c r="D35" t="s">
        <v>30</v>
      </c>
      <c r="G35">
        <f t="shared" si="1"/>
        <v>0</v>
      </c>
      <c r="I35">
        <f t="shared" si="2"/>
        <v>0</v>
      </c>
      <c r="K35">
        <f t="shared" si="3"/>
        <v>0</v>
      </c>
      <c r="O35">
        <f t="shared" si="4"/>
        <v>0</v>
      </c>
    </row>
    <row r="36" spans="4:15">
      <c r="E36">
        <f>SUM(E22:E35)</f>
        <v>30</v>
      </c>
      <c r="G36">
        <f>SUM(G22:G35)</f>
        <v>39000</v>
      </c>
      <c r="I36">
        <f>SUM(I22:I35)</f>
        <v>58500</v>
      </c>
      <c r="K36">
        <f>SUM(K22:K35)</f>
        <v>9750</v>
      </c>
      <c r="L36">
        <f>SUM(L22:L35)</f>
        <v>54000</v>
      </c>
      <c r="M36">
        <f>SUM(M22:M35)</f>
        <v>4500</v>
      </c>
      <c r="N36">
        <f>SUM(N22:N35)</f>
        <v>3000</v>
      </c>
      <c r="O36">
        <f>SUM(O22:O35)</f>
        <v>168750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982E526994C44BBB7C65AF72AA33C" ma:contentTypeVersion="11" ma:contentTypeDescription="Skapa ett nytt dokument." ma:contentTypeScope="" ma:versionID="42051e28327b84ff7a013233866de6b0">
  <xsd:schema xmlns:xsd="http://www.w3.org/2001/XMLSchema" xmlns:xs="http://www.w3.org/2001/XMLSchema" xmlns:p="http://schemas.microsoft.com/office/2006/metadata/properties" xmlns:ns2="6ac94abf-e820-4cb0-977d-f63affe72b85" xmlns:ns3="368a0aa6-4a68-4600-814d-6e44b71a9d57" targetNamespace="http://schemas.microsoft.com/office/2006/metadata/properties" ma:root="true" ma:fieldsID="78bb9e393043e314c494ff7014e6f8ea" ns2:_="" ns3:_="">
    <xsd:import namespace="6ac94abf-e820-4cb0-977d-f63affe72b85"/>
    <xsd:import namespace="368a0aa6-4a68-4600-814d-6e44b71a9d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94abf-e820-4cb0-977d-f63affe72b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a0aa6-4a68-4600-814d-6e44b71a9d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20572F-5F8F-4C5A-8EBA-4CC0CAF0C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124AB4-3A23-41DA-8199-5B200B318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94abf-e820-4cb0-977d-f63affe72b85"/>
    <ds:schemaRef ds:uri="368a0aa6-4a68-4600-814d-6e44b71a9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E18D7-4DFC-4E6E-B5B2-D1C910A57097}">
  <ds:schemaRefs>
    <ds:schemaRef ds:uri="368a0aa6-4a68-4600-814d-6e44b71a9d57"/>
    <ds:schemaRef ds:uri="http://purl.org/dc/elements/1.1/"/>
    <ds:schemaRef ds:uri="http://schemas.microsoft.com/office/2006/metadata/properties"/>
    <ds:schemaRef ds:uri="6ac94abf-e820-4cb0-977d-f63affe72b8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Samtliga fakturor</vt:lpstr>
      <vt:lpstr>Månadsfakturor</vt:lpstr>
      <vt:lpstr>40116</vt:lpstr>
      <vt:lpstr>40117</vt:lpstr>
      <vt:lpstr>40118</vt:lpstr>
      <vt:lpstr>40120</vt:lpstr>
      <vt:lpstr>40121</vt:lpstr>
      <vt:lpstr>40122</vt:lpstr>
      <vt:lpstr>40123</vt:lpstr>
      <vt:lpstr>Blad2</vt:lpstr>
      <vt:lpstr>40124</vt:lpstr>
      <vt:lpstr>40125</vt:lpstr>
      <vt:lpstr>40126</vt:lpstr>
      <vt:lpstr>40127</vt:lpstr>
      <vt:lpstr>40128</vt:lpstr>
      <vt:lpstr>40129</vt:lpstr>
      <vt:lpstr>40130</vt:lpstr>
      <vt:lpstr>30080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Bokström</dc:creator>
  <cp:keywords/>
  <dc:description/>
  <cp:lastModifiedBy>Eriksson Leif, IR</cp:lastModifiedBy>
  <cp:revision/>
  <dcterms:created xsi:type="dcterms:W3CDTF">2017-11-08T14:45:53Z</dcterms:created>
  <dcterms:modified xsi:type="dcterms:W3CDTF">2023-11-21T07:40:31Z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0x01010095A982E526994C44BBB7C65AF72AA33C</vt:lpwstr>
  </property>
  <property fmtid="{D5CDD505-2E9C-101B-9397-08002B2CF9AE}" pid="3" name="AuthorIds_UIVersion_10752">
    <vt:lpwstr>25,18</vt:lpwstr>
  </property>
</Properties>
</file>